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rahgideon/Documents/Templates/"/>
    </mc:Choice>
  </mc:AlternateContent>
  <xr:revisionPtr revIDLastSave="0" documentId="13_ncr:1_{B7289D7B-CDE2-0B48-861B-0093633DF851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PERSONAL BUDGET" sheetId="1" r:id="rId1"/>
  </sheets>
  <definedNames>
    <definedName name="LastCol">COUNTA('PERSONAL BUDGET'!$7:$7)+1</definedName>
    <definedName name="PrintArea_SET">OFFSET('PERSONAL BUDGET'!$B$5,,,MATCH(REPT("z",255),'PERSONAL BUDGET'!$B:$B),LastCol)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5" i="1" l="1"/>
  <c r="C49" i="1"/>
  <c r="C40" i="1"/>
  <c r="C22" i="1"/>
  <c r="O10" i="1" l="1"/>
  <c r="O11" i="1"/>
  <c r="O12" i="1"/>
  <c r="O17" i="1"/>
  <c r="O18" i="1"/>
  <c r="O19" i="1"/>
  <c r="O20" i="1"/>
  <c r="O21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3" i="1"/>
  <c r="O44" i="1"/>
  <c r="O45" i="1"/>
  <c r="O46" i="1"/>
  <c r="O47" i="1"/>
  <c r="O48" i="1"/>
  <c r="O52" i="1"/>
  <c r="O53" i="1"/>
  <c r="O54" i="1"/>
  <c r="O55" i="1"/>
  <c r="O56" i="1"/>
  <c r="O57" i="1"/>
  <c r="O58" i="1"/>
  <c r="O62" i="1"/>
  <c r="O63" i="1"/>
  <c r="O64" i="1"/>
  <c r="N22" i="1"/>
  <c r="N40" i="1"/>
  <c r="N49" i="1"/>
  <c r="N59" i="1"/>
  <c r="N65" i="1"/>
  <c r="M22" i="1"/>
  <c r="M40" i="1"/>
  <c r="M49" i="1"/>
  <c r="M59" i="1"/>
  <c r="M65" i="1"/>
  <c r="L22" i="1"/>
  <c r="L40" i="1"/>
  <c r="L49" i="1"/>
  <c r="L59" i="1"/>
  <c r="L65" i="1"/>
  <c r="K22" i="1"/>
  <c r="K40" i="1"/>
  <c r="K49" i="1"/>
  <c r="K59" i="1"/>
  <c r="K65" i="1"/>
  <c r="J22" i="1"/>
  <c r="J40" i="1"/>
  <c r="J49" i="1"/>
  <c r="J59" i="1"/>
  <c r="J65" i="1"/>
  <c r="I22" i="1"/>
  <c r="I40" i="1"/>
  <c r="I49" i="1"/>
  <c r="I59" i="1"/>
  <c r="I65" i="1"/>
  <c r="H22" i="1"/>
  <c r="H40" i="1"/>
  <c r="H49" i="1"/>
  <c r="H59" i="1"/>
  <c r="H65" i="1"/>
  <c r="G22" i="1"/>
  <c r="G40" i="1"/>
  <c r="G49" i="1"/>
  <c r="G59" i="1"/>
  <c r="G65" i="1"/>
  <c r="F22" i="1"/>
  <c r="F40" i="1"/>
  <c r="F49" i="1"/>
  <c r="F59" i="1"/>
  <c r="F65" i="1"/>
  <c r="E22" i="1"/>
  <c r="E40" i="1"/>
  <c r="E49" i="1"/>
  <c r="E59" i="1"/>
  <c r="E65" i="1"/>
  <c r="D22" i="1"/>
  <c r="D40" i="1"/>
  <c r="D49" i="1"/>
  <c r="D59" i="1"/>
  <c r="D65" i="1"/>
  <c r="C13" i="1"/>
  <c r="C59" i="1"/>
  <c r="O22" i="1" l="1"/>
  <c r="O59" i="1"/>
  <c r="O40" i="1"/>
  <c r="O13" i="1"/>
  <c r="C67" i="1"/>
  <c r="D8" i="1" s="1"/>
  <c r="D13" i="1" s="1"/>
  <c r="D67" i="1" s="1"/>
  <c r="E8" i="1" s="1"/>
  <c r="E13" i="1" s="1"/>
  <c r="E67" i="1" s="1"/>
  <c r="F8" i="1" s="1"/>
  <c r="F13" i="1" s="1"/>
  <c r="F67" i="1" s="1"/>
  <c r="G8" i="1" s="1"/>
  <c r="G13" i="1" s="1"/>
  <c r="G67" i="1" s="1"/>
  <c r="H8" i="1" s="1"/>
  <c r="H13" i="1" s="1"/>
  <c r="H67" i="1" s="1"/>
  <c r="I8" i="1" s="1"/>
  <c r="I13" i="1" s="1"/>
  <c r="I67" i="1" s="1"/>
  <c r="J8" i="1" s="1"/>
  <c r="J13" i="1" s="1"/>
  <c r="J67" i="1" s="1"/>
  <c r="K8" i="1" s="1"/>
  <c r="K13" i="1" s="1"/>
  <c r="K67" i="1" s="1"/>
  <c r="L8" i="1" s="1"/>
  <c r="L13" i="1" s="1"/>
  <c r="L67" i="1" s="1"/>
  <c r="M8" i="1" s="1"/>
  <c r="M13" i="1" s="1"/>
  <c r="M67" i="1" s="1"/>
  <c r="N8" i="1" s="1"/>
  <c r="N13" i="1" s="1"/>
  <c r="N67" i="1" s="1"/>
  <c r="O49" i="1"/>
  <c r="O65" i="1"/>
  <c r="O67" i="1" l="1"/>
</calcChain>
</file>

<file path=xl/sharedStrings.xml><?xml version="1.0" encoding="utf-8"?>
<sst xmlns="http://schemas.openxmlformats.org/spreadsheetml/2006/main" count="155" uniqueCount="71">
  <si>
    <t xml:space="preserve">Groceries </t>
  </si>
  <si>
    <t>Insurance</t>
  </si>
  <si>
    <t>Clothing</t>
  </si>
  <si>
    <t>Total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</si>
  <si>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</si>
  <si>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</si>
  <si>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</si>
  <si>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</si>
  <si>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</si>
  <si>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</si>
  <si>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</si>
  <si>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</si>
  <si>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</si>
  <si>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</si>
  <si>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</si>
  <si>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</si>
  <si>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</si>
  <si>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</si>
  <si>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March</t>
  </si>
  <si>
    <t>April</t>
  </si>
  <si>
    <t>May</t>
  </si>
  <si>
    <t>June</t>
  </si>
  <si>
    <t>July</t>
  </si>
  <si>
    <t>Year</t>
  </si>
  <si>
    <t>January</t>
  </si>
  <si>
    <t>February</t>
  </si>
  <si>
    <t>August</t>
  </si>
  <si>
    <t>September</t>
  </si>
  <si>
    <t>October</t>
  </si>
  <si>
    <t>November</t>
  </si>
  <si>
    <t>December</t>
  </si>
  <si>
    <t>Sparkline</t>
  </si>
  <si>
    <t>FINANCIAL FREEDOM PLAN</t>
  </si>
  <si>
    <t>BALANCE B/FWD</t>
  </si>
  <si>
    <t>INCOME STREAM 1</t>
  </si>
  <si>
    <t>INCOME STREAM 2</t>
  </si>
  <si>
    <t>INCOME STREAM 3</t>
  </si>
  <si>
    <t>CHARITABLE DONATIONS/TITHE</t>
  </si>
  <si>
    <t>Column1</t>
  </si>
  <si>
    <t>IMMEDIATE EXPENSES</t>
  </si>
  <si>
    <t>Rent</t>
  </si>
  <si>
    <t>Mobile Phone</t>
  </si>
  <si>
    <t>Internet</t>
  </si>
  <si>
    <t>Electricity</t>
  </si>
  <si>
    <t>Gas</t>
  </si>
  <si>
    <t>Generator</t>
  </si>
  <si>
    <t>Water</t>
  </si>
  <si>
    <t>Transportation</t>
  </si>
  <si>
    <t>Car Maintenance</t>
  </si>
  <si>
    <t>Home Maintenance</t>
  </si>
  <si>
    <t>Medical</t>
  </si>
  <si>
    <t>Subscriptions</t>
  </si>
  <si>
    <t>Domestic Staff Costs</t>
  </si>
  <si>
    <t>DEBT PAYMENTS</t>
  </si>
  <si>
    <t>OPTIONAL EXPENSES</t>
  </si>
  <si>
    <t>Fitness</t>
  </si>
  <si>
    <t>Education</t>
  </si>
  <si>
    <t>Vacation</t>
  </si>
  <si>
    <t xml:space="preserve">Dining Out </t>
  </si>
  <si>
    <t>Fun Money</t>
  </si>
  <si>
    <t>SAVINGS</t>
  </si>
  <si>
    <t>Emergency Fund</t>
  </si>
  <si>
    <t>Holiday Fund</t>
  </si>
  <si>
    <t>Investment Fund</t>
  </si>
  <si>
    <t>BALANCE C/FWD</t>
  </si>
  <si>
    <t>GRAPH</t>
  </si>
  <si>
    <t>Column2</t>
  </si>
  <si>
    <t>Column3</t>
  </si>
  <si>
    <t xml:space="preserve"> ₦22.00 </t>
  </si>
  <si>
    <t xml:space="preserve"> ₦2.00 </t>
  </si>
  <si>
    <t>Look-Good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</si>
</sst>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£&quot;* #,##0.00_-;\-&quot;£&quot;* #,##0.00_-;_-&quot;£&quot;* &quot;-&quot;??_-;_-@_-"/>
    <numFmt numFmtId="165" formatCode="_-[$₦-46A]* #,##0.00_-;\-[$₦-46A]* #,##0.00_-;_-[$₦-46A]* &quot;-&quot;??_-;_-@_-"/>
  </numFmts>
  <fonts count="22" x14ac:knownFonts="1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theme="4" tint="-0.499984740745262"/>
      <name val="verdana"/>
      <family val="2"/>
      <scheme val="minor"/>
    </font>
    <font>
      <sz val="10"/>
      <color theme="5" tint="-0.499984740745262"/>
      <name val="verdana"/>
      <family val="2"/>
      <scheme val="minor"/>
    </font>
    <font>
      <sz val="11"/>
      <color theme="1" tint="0.34998626667073579"/>
      <name val="Gill Sans MT"/>
      <family val="2"/>
      <scheme val="major"/>
    </font>
    <font>
      <b/>
      <sz val="10"/>
      <color theme="4"/>
      <name val="Gill Sans MT"/>
      <family val="2"/>
      <scheme val="major"/>
    </font>
    <font>
      <sz val="10"/>
      <color theme="0"/>
      <name val="verdana"/>
      <family val="2"/>
      <scheme val="minor"/>
    </font>
    <font>
      <b/>
      <sz val="10"/>
      <color theme="0"/>
      <name val="Gill Sans MT"/>
      <family val="2"/>
      <scheme val="major"/>
    </font>
    <font>
      <sz val="10"/>
      <color theme="5" tint="0.79998168889431442"/>
      <name val="verdana"/>
      <family val="2"/>
      <scheme val="minor"/>
    </font>
    <font>
      <sz val="10"/>
      <color theme="4" tint="0.79998168889431442"/>
      <name val="verdana"/>
      <family val="2"/>
      <scheme val="minor"/>
    </font>
    <font>
      <sz val="10"/>
      <color theme="1" tint="0.14993743705557422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1"/>
      <color theme="1" tint="0.34998626667073579"/>
      <name val="Gill Sans MT"/>
      <family val="2"/>
      <scheme val="major"/>
    </font>
    <font>
      <b/>
      <sz val="10"/>
      <color theme="1" tint="0.14993743705557422"/>
      <name val="verdana"/>
      <family val="2"/>
      <scheme val="minor"/>
    </font>
    <font>
      <b/>
      <sz val="11"/>
      <color theme="5"/>
      <name val="Gill Sans MT"/>
      <family val="2"/>
      <scheme val="major"/>
    </font>
    <font>
      <b/>
      <sz val="11"/>
      <color theme="4"/>
      <name val="Gill Sans MT"/>
      <family val="2"/>
      <scheme val="major"/>
    </font>
    <font>
      <b/>
      <sz val="17"/>
      <color theme="4"/>
      <name val="Gill Sans MT"/>
      <family val="2"/>
    </font>
    <font>
      <b/>
      <sz val="18"/>
      <color theme="4"/>
      <name val="Gill Sans MT"/>
      <family val="2"/>
    </font>
    <font>
      <b/>
      <sz val="10"/>
      <color theme="4" tint="-0.499984740745262"/>
      <name val="verdana"/>
      <family val="2"/>
      <scheme val="minor"/>
    </font>
    <font>
      <b/>
      <sz val="10"/>
      <color theme="5" tint="-0.499984740745262"/>
      <name val="verdana"/>
      <family val="2"/>
      <scheme val="minor"/>
    </font>
  </fonts>
  <fills count="1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F5FF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 style="thick">
        <color theme="4"/>
      </right>
      <top/>
      <bottom/>
      <diagonal/>
    </border>
    <border>
      <left/>
      <right style="thick">
        <color theme="5"/>
      </right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5" tint="0.39997558519241921"/>
      </left>
      <right/>
      <top style="thick">
        <color theme="0"/>
      </top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 style="thick">
        <color theme="4"/>
      </left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 style="thick">
        <color theme="4"/>
      </right>
      <top style="thin">
        <color theme="7"/>
      </top>
      <bottom style="thin">
        <color theme="7"/>
      </bottom>
      <diagonal/>
    </border>
    <border>
      <left style="thick">
        <color theme="4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ck">
        <color theme="5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ck">
        <color theme="5"/>
      </left>
      <right style="thin">
        <color theme="7"/>
      </right>
      <top style="thin">
        <color theme="7"/>
      </top>
      <bottom/>
      <diagonal/>
    </border>
    <border>
      <left style="thick">
        <color theme="5"/>
      </left>
      <right style="thin">
        <color theme="7"/>
      </right>
      <top/>
      <bottom/>
      <diagonal/>
    </border>
    <border>
      <left style="thick">
        <color theme="5"/>
      </left>
      <right style="thin">
        <color theme="7"/>
      </right>
      <top/>
      <bottom style="thin">
        <color theme="7"/>
      </bottom>
      <diagonal/>
    </border>
    <border>
      <left/>
      <right/>
      <top style="thick">
        <color theme="7"/>
      </top>
      <bottom style="thin">
        <color theme="7"/>
      </bottom>
      <diagonal/>
    </border>
    <border>
      <left/>
      <right/>
      <top/>
      <bottom style="thick">
        <color theme="7"/>
      </bottom>
      <diagonal/>
    </border>
  </borders>
  <cellStyleXfs count="6">
    <xf numFmtId="0" fontId="0" fillId="13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7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  <xf numFmtId="164" fontId="12" fillId="0" borderId="0" applyFont="0" applyFill="0" applyBorder="0" applyAlignment="0" applyProtection="0"/>
  </cellStyleXfs>
  <cellXfs count="126">
    <xf numFmtId="0" fontId="0" fillId="13" borderId="0" xfId="0">
      <alignment vertical="center"/>
    </xf>
    <xf numFmtId="0" fontId="0" fillId="13" borderId="0" xfId="0" applyAlignment="1">
      <alignment horizontal="right" vertical="center"/>
    </xf>
    <xf numFmtId="0" fontId="0" fillId="13" borderId="0" xfId="0" applyBorder="1" applyAlignment="1">
      <alignment horizontal="right" vertical="center"/>
    </xf>
    <xf numFmtId="0" fontId="0" fillId="6" borderId="0" xfId="0" applyFill="1">
      <alignment vertical="center"/>
    </xf>
    <xf numFmtId="0" fontId="0" fillId="13" borderId="0" xfId="0">
      <alignment vertical="center"/>
    </xf>
    <xf numFmtId="0" fontId="0" fillId="13" borderId="0" xfId="0" applyBorder="1">
      <alignment vertical="center"/>
    </xf>
    <xf numFmtId="0" fontId="0" fillId="5" borderId="0" xfId="0" applyFill="1">
      <alignment vertical="center"/>
    </xf>
    <xf numFmtId="0" fontId="0" fillId="13" borderId="0" xfId="0" applyFill="1">
      <alignment vertical="center"/>
    </xf>
    <xf numFmtId="0" fontId="0" fillId="13" borderId="0" xfId="0" applyFill="1" applyAlignment="1">
      <alignment horizontal="right" vertical="center"/>
    </xf>
    <xf numFmtId="0" fontId="0" fillId="13" borderId="0" xfId="0" applyBorder="1">
      <alignment vertical="center"/>
    </xf>
    <xf numFmtId="0" fontId="0" fillId="13" borderId="0" xfId="0">
      <alignment vertical="center"/>
    </xf>
    <xf numFmtId="165" fontId="0" fillId="13" borderId="0" xfId="0" applyNumberFormat="1">
      <alignment vertical="center"/>
    </xf>
    <xf numFmtId="165" fontId="0" fillId="13" borderId="0" xfId="0" applyNumberFormat="1" applyBorder="1">
      <alignment vertical="center"/>
    </xf>
    <xf numFmtId="165" fontId="0" fillId="8" borderId="0" xfId="0" applyNumberFormat="1" applyFill="1" applyBorder="1" applyAlignment="1">
      <alignment horizontal="left" vertical="center" indent="1"/>
    </xf>
    <xf numFmtId="165" fontId="0" fillId="12" borderId="0" xfId="0" applyNumberFormat="1" applyFill="1" applyBorder="1" applyAlignment="1">
      <alignment horizontal="right" vertical="center"/>
    </xf>
    <xf numFmtId="165" fontId="0" fillId="8" borderId="0" xfId="0" applyNumberFormat="1" applyFill="1" applyBorder="1" applyAlignment="1">
      <alignment horizontal="right" vertical="center"/>
    </xf>
    <xf numFmtId="0" fontId="8" fillId="13" borderId="0" xfId="0" applyFont="1" applyBorder="1" applyAlignment="1">
      <alignment vertical="center"/>
    </xf>
    <xf numFmtId="0" fontId="8" fillId="13" borderId="0" xfId="0" applyFont="1" applyAlignment="1">
      <alignment vertical="center"/>
    </xf>
    <xf numFmtId="165" fontId="7" fillId="0" borderId="6" xfId="3" applyNumberFormat="1" applyFont="1" applyFill="1" applyBorder="1" applyAlignment="1">
      <alignment horizontal="left" vertical="center" indent="1"/>
    </xf>
    <xf numFmtId="165" fontId="4" fillId="0" borderId="6" xfId="0" applyNumberFormat="1" applyFont="1" applyFill="1" applyBorder="1" applyAlignment="1">
      <alignment horizontal="left" vertical="center" indent="1"/>
    </xf>
    <xf numFmtId="165" fontId="6" fillId="0" borderId="7" xfId="5" applyNumberFormat="1" applyFont="1" applyFill="1" applyBorder="1" applyAlignment="1">
      <alignment horizontal="right" vertical="center"/>
    </xf>
    <xf numFmtId="165" fontId="8" fillId="11" borderId="7" xfId="5" applyNumberFormat="1" applyFont="1" applyFill="1" applyBorder="1" applyAlignment="1">
      <alignment vertical="center"/>
    </xf>
    <xf numFmtId="165" fontId="4" fillId="0" borderId="7" xfId="5" applyNumberFormat="1" applyFont="1" applyFill="1" applyBorder="1" applyAlignment="1">
      <alignment horizontal="right" vertical="center"/>
    </xf>
    <xf numFmtId="165" fontId="8" fillId="11" borderId="7" xfId="0" applyNumberFormat="1" applyFont="1" applyFill="1" applyBorder="1">
      <alignment vertical="center"/>
    </xf>
    <xf numFmtId="165" fontId="4" fillId="0" borderId="7" xfId="0" applyNumberFormat="1" applyFont="1" applyFill="1" applyBorder="1" applyAlignment="1">
      <alignment horizontal="right" vertical="center"/>
    </xf>
    <xf numFmtId="165" fontId="6" fillId="0" borderId="6" xfId="5" applyNumberFormat="1" applyFont="1" applyFill="1" applyBorder="1" applyAlignment="1">
      <alignment horizontal="right" vertical="center"/>
    </xf>
    <xf numFmtId="165" fontId="8" fillId="11" borderId="6" xfId="0" applyNumberFormat="1" applyFont="1" applyFill="1" applyBorder="1">
      <alignment vertical="center"/>
    </xf>
    <xf numFmtId="165" fontId="4" fillId="0" borderId="6" xfId="0" applyNumberFormat="1" applyFont="1" applyFill="1" applyBorder="1" applyAlignment="1">
      <alignment horizontal="right" vertical="center"/>
    </xf>
    <xf numFmtId="0" fontId="6" fillId="0" borderId="7" xfId="2" applyFont="1" applyFill="1" applyBorder="1" applyAlignment="1">
      <alignment horizontal="right" vertical="center"/>
    </xf>
    <xf numFmtId="165" fontId="4" fillId="8" borderId="7" xfId="0" applyNumberFormat="1" applyFont="1" applyFill="1" applyBorder="1" applyAlignment="1">
      <alignment horizontal="right" vertical="center"/>
    </xf>
    <xf numFmtId="165" fontId="9" fillId="0" borderId="6" xfId="3" applyNumberFormat="1" applyFont="1" applyFill="1" applyBorder="1">
      <alignment horizontal="left" vertical="center" indent="1"/>
    </xf>
    <xf numFmtId="165" fontId="5" fillId="0" borderId="6" xfId="0" applyNumberFormat="1" applyFont="1" applyFill="1" applyBorder="1" applyAlignment="1">
      <alignment horizontal="left" vertical="center" indent="1"/>
    </xf>
    <xf numFmtId="165" fontId="5" fillId="0" borderId="7" xfId="0" applyNumberFormat="1" applyFont="1" applyFill="1" applyBorder="1" applyAlignment="1">
      <alignment horizontal="right" vertical="center"/>
    </xf>
    <xf numFmtId="165" fontId="5" fillId="8" borderId="7" xfId="0" applyNumberFormat="1" applyFont="1" applyFill="1" applyBorder="1" applyAlignment="1">
      <alignment horizontal="right" vertical="center"/>
    </xf>
    <xf numFmtId="165" fontId="0" fillId="0" borderId="8" xfId="0" applyNumberFormat="1" applyFill="1" applyBorder="1" applyAlignment="1">
      <alignment horizontal="left" vertical="center" indent="1"/>
    </xf>
    <xf numFmtId="165" fontId="0" fillId="3" borderId="7" xfId="0" applyNumberFormat="1" applyFill="1" applyBorder="1" applyAlignment="1">
      <alignment horizontal="right" vertical="center"/>
    </xf>
    <xf numFmtId="165" fontId="11" fillId="3" borderId="7" xfId="0" applyNumberFormat="1" applyFont="1" applyFill="1" applyBorder="1" applyAlignment="1">
      <alignment horizontal="right" vertical="center"/>
    </xf>
    <xf numFmtId="165" fontId="0" fillId="0" borderId="7" xfId="0" applyNumberFormat="1" applyFill="1" applyBorder="1" applyAlignment="1">
      <alignment horizontal="right" vertical="center"/>
    </xf>
    <xf numFmtId="165" fontId="0" fillId="8" borderId="7" xfId="0" applyNumberFormat="1" applyFill="1" applyBorder="1" applyAlignment="1">
      <alignment horizontal="right" vertical="center"/>
    </xf>
    <xf numFmtId="165" fontId="0" fillId="8" borderId="6" xfId="0" applyNumberFormat="1" applyFill="1" applyBorder="1" applyAlignment="1">
      <alignment horizontal="right" vertical="center"/>
    </xf>
    <xf numFmtId="165" fontId="0" fillId="11" borderId="6" xfId="0" applyNumberFormat="1" applyFill="1" applyBorder="1" applyAlignment="1">
      <alignment horizontal="right" vertical="center"/>
    </xf>
    <xf numFmtId="165" fontId="0" fillId="3" borderId="6" xfId="0" applyNumberFormat="1" applyFill="1" applyBorder="1" applyAlignment="1">
      <alignment horizontal="right" vertical="center"/>
    </xf>
    <xf numFmtId="165" fontId="11" fillId="3" borderId="10" xfId="0" applyNumberFormat="1" applyFont="1" applyFill="1" applyBorder="1">
      <alignment vertical="center"/>
    </xf>
    <xf numFmtId="165" fontId="11" fillId="3" borderId="11" xfId="0" applyNumberFormat="1" applyFont="1" applyFill="1" applyBorder="1">
      <alignment vertical="center"/>
    </xf>
    <xf numFmtId="165" fontId="11" fillId="3" borderId="12" xfId="0" applyNumberFormat="1" applyFont="1" applyFill="1" applyBorder="1">
      <alignment vertical="center"/>
    </xf>
    <xf numFmtId="165" fontId="8" fillId="11" borderId="12" xfId="0" applyNumberFormat="1" applyFont="1" applyFill="1" applyBorder="1">
      <alignment vertical="center"/>
    </xf>
    <xf numFmtId="165" fontId="0" fillId="11" borderId="7" xfId="0" applyNumberFormat="1" applyFill="1" applyBorder="1" applyAlignment="1">
      <alignment horizontal="left" vertical="center" indent="1"/>
    </xf>
    <xf numFmtId="165" fontId="0" fillId="3" borderId="0" xfId="0" applyNumberFormat="1" applyFill="1" applyBorder="1" applyAlignment="1">
      <alignment horizontal="right" vertical="center"/>
    </xf>
    <xf numFmtId="165" fontId="8" fillId="11" borderId="10" xfId="0" applyNumberFormat="1" applyFont="1" applyFill="1" applyBorder="1">
      <alignment vertical="center"/>
    </xf>
    <xf numFmtId="165" fontId="0" fillId="11" borderId="7" xfId="0" applyNumberFormat="1" applyFill="1" applyBorder="1" applyAlignment="1">
      <alignment horizontal="right" vertical="center"/>
    </xf>
    <xf numFmtId="165" fontId="0" fillId="11" borderId="14" xfId="0" applyNumberFormat="1" applyFill="1" applyBorder="1" applyAlignment="1">
      <alignment horizontal="left" vertical="center" indent="1"/>
    </xf>
    <xf numFmtId="165" fontId="0" fillId="3" borderId="14" xfId="0" applyNumberFormat="1" applyFill="1" applyBorder="1" applyAlignment="1">
      <alignment horizontal="right" vertical="center"/>
    </xf>
    <xf numFmtId="165" fontId="0" fillId="9" borderId="9" xfId="0" applyNumberFormat="1" applyFill="1" applyBorder="1" applyAlignment="1">
      <alignment horizontal="right" vertical="center"/>
    </xf>
    <xf numFmtId="165" fontId="0" fillId="8" borderId="9" xfId="0" applyNumberFormat="1" applyFill="1" applyBorder="1" applyAlignment="1">
      <alignment horizontal="right" vertical="center"/>
    </xf>
    <xf numFmtId="165" fontId="0" fillId="9" borderId="16" xfId="0" applyNumberFormat="1" applyFill="1" applyBorder="1" applyAlignment="1">
      <alignment horizontal="right" vertical="center"/>
    </xf>
    <xf numFmtId="165" fontId="0" fillId="8" borderId="16" xfId="0" applyNumberFormat="1" applyFill="1" applyBorder="1" applyAlignment="1">
      <alignment horizontal="right" vertical="center"/>
    </xf>
    <xf numFmtId="165" fontId="0" fillId="9" borderId="17" xfId="0" applyNumberFormat="1" applyFill="1" applyBorder="1" applyAlignment="1">
      <alignment horizontal="right" vertical="center"/>
    </xf>
    <xf numFmtId="165" fontId="0" fillId="8" borderId="17" xfId="0" applyNumberFormat="1" applyFill="1" applyBorder="1" applyAlignment="1">
      <alignment horizontal="right" vertical="center"/>
    </xf>
    <xf numFmtId="165" fontId="0" fillId="11" borderId="15" xfId="0" applyNumberFormat="1" applyFill="1" applyBorder="1" applyAlignment="1">
      <alignment horizontal="right" vertical="center"/>
    </xf>
    <xf numFmtId="165" fontId="0" fillId="11" borderId="14" xfId="0" applyNumberForma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left" vertical="center" indent="1"/>
    </xf>
    <xf numFmtId="165" fontId="4" fillId="0" borderId="14" xfId="5" applyNumberFormat="1" applyFont="1" applyFill="1" applyBorder="1" applyAlignment="1">
      <alignment horizontal="right" vertical="center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165" fontId="4" fillId="8" borderId="6" xfId="0" applyNumberFormat="1" applyFont="1" applyFill="1" applyBorder="1" applyAlignment="1">
      <alignment horizontal="right" vertical="center"/>
    </xf>
    <xf numFmtId="0" fontId="0" fillId="13" borderId="19" xfId="0" applyBorder="1">
      <alignment vertical="center"/>
    </xf>
    <xf numFmtId="165" fontId="0" fillId="13" borderId="16" xfId="0" applyNumberFormat="1" applyBorder="1">
      <alignment vertical="center"/>
    </xf>
    <xf numFmtId="165" fontId="0" fillId="13" borderId="17" xfId="0" applyNumberFormat="1" applyBorder="1">
      <alignment vertical="center"/>
    </xf>
    <xf numFmtId="0" fontId="0" fillId="4" borderId="19" xfId="0" applyFill="1" applyBorder="1">
      <alignment vertical="center"/>
    </xf>
    <xf numFmtId="165" fontId="5" fillId="8" borderId="9" xfId="0" applyNumberFormat="1" applyFont="1" applyFill="1" applyBorder="1" applyAlignment="1">
      <alignment horizontal="right" vertical="center"/>
    </xf>
    <xf numFmtId="0" fontId="0" fillId="5" borderId="6" xfId="0" applyFill="1" applyBorder="1">
      <alignment vertical="center"/>
    </xf>
    <xf numFmtId="0" fontId="0" fillId="13" borderId="9" xfId="0" applyBorder="1">
      <alignment vertical="center"/>
    </xf>
    <xf numFmtId="0" fontId="0" fillId="4" borderId="6" xfId="0" applyFill="1" applyBorder="1">
      <alignment vertical="center"/>
    </xf>
    <xf numFmtId="0" fontId="0" fillId="4" borderId="9" xfId="0" applyFill="1" applyBorder="1">
      <alignment vertical="center"/>
    </xf>
    <xf numFmtId="0" fontId="0" fillId="13" borderId="6" xfId="0" applyBorder="1">
      <alignment vertical="center"/>
    </xf>
    <xf numFmtId="165" fontId="0" fillId="0" borderId="24" xfId="0" applyNumberFormat="1" applyFill="1" applyBorder="1" applyAlignment="1">
      <alignment horizontal="left" vertical="center" indent="1"/>
    </xf>
    <xf numFmtId="165" fontId="0" fillId="0" borderId="25" xfId="0" applyNumberFormat="1" applyFill="1" applyBorder="1" applyAlignment="1">
      <alignment horizontal="left" vertical="center" indent="1"/>
    </xf>
    <xf numFmtId="165" fontId="0" fillId="12" borderId="9" xfId="0" applyNumberFormat="1" applyFill="1" applyBorder="1" applyAlignment="1">
      <alignment horizontal="right" vertical="center"/>
    </xf>
    <xf numFmtId="165" fontId="10" fillId="10" borderId="12" xfId="0" applyNumberFormat="1" applyFont="1" applyFill="1" applyBorder="1" applyAlignment="1">
      <alignment horizontal="right" vertical="center"/>
    </xf>
    <xf numFmtId="165" fontId="0" fillId="10" borderId="6" xfId="0" applyNumberFormat="1" applyFill="1" applyBorder="1" applyAlignment="1">
      <alignment horizontal="right" vertical="center"/>
    </xf>
    <xf numFmtId="165" fontId="0" fillId="12" borderId="17" xfId="0" applyNumberFormat="1" applyFill="1" applyBorder="1" applyAlignment="1">
      <alignment horizontal="right" vertical="center"/>
    </xf>
    <xf numFmtId="165" fontId="0" fillId="10" borderId="15" xfId="0" applyNumberFormat="1" applyFill="1" applyBorder="1" applyAlignment="1">
      <alignment horizontal="right" vertical="center"/>
    </xf>
    <xf numFmtId="165" fontId="10" fillId="10" borderId="10" xfId="0" applyNumberFormat="1" applyFont="1" applyFill="1" applyBorder="1" applyAlignment="1">
      <alignment horizontal="right" vertical="center"/>
    </xf>
    <xf numFmtId="165" fontId="0" fillId="10" borderId="7" xfId="0" applyNumberFormat="1" applyFill="1" applyBorder="1" applyAlignment="1">
      <alignment horizontal="right" vertical="center"/>
    </xf>
    <xf numFmtId="165" fontId="0" fillId="0" borderId="14" xfId="0" applyNumberFormat="1" applyFill="1" applyBorder="1" applyAlignment="1">
      <alignment horizontal="right" vertical="center"/>
    </xf>
    <xf numFmtId="165" fontId="0" fillId="0" borderId="6" xfId="0" applyNumberFormat="1" applyFill="1" applyBorder="1" applyAlignment="1">
      <alignment horizontal="right" vertical="center"/>
    </xf>
    <xf numFmtId="165" fontId="0" fillId="0" borderId="7" xfId="0" applyNumberFormat="1" applyFill="1" applyBorder="1" applyAlignment="1">
      <alignment horizontal="left" vertical="center" indent="1"/>
    </xf>
    <xf numFmtId="0" fontId="14" fillId="0" borderId="9" xfId="2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5" fillId="13" borderId="0" xfId="0" applyFont="1" applyAlignment="1">
      <alignment horizontal="center" vertical="center"/>
    </xf>
    <xf numFmtId="0" fontId="15" fillId="4" borderId="9" xfId="0" applyFont="1" applyFill="1" applyBorder="1">
      <alignment vertical="center"/>
    </xf>
    <xf numFmtId="165" fontId="14" fillId="0" borderId="9" xfId="2" applyNumberFormat="1" applyFont="1" applyFill="1" applyBorder="1" applyAlignment="1">
      <alignment horizontal="center" vertical="center"/>
    </xf>
    <xf numFmtId="165" fontId="14" fillId="0" borderId="9" xfId="2" applyNumberFormat="1" applyFont="1" applyFill="1" applyBorder="1" applyAlignment="1">
      <alignment horizontal="right" vertical="center"/>
    </xf>
    <xf numFmtId="0" fontId="15" fillId="13" borderId="0" xfId="0" applyFont="1">
      <alignment vertical="center"/>
    </xf>
    <xf numFmtId="165" fontId="16" fillId="0" borderId="9" xfId="2" applyNumberFormat="1" applyFont="1" applyFill="1" applyBorder="1" applyAlignment="1">
      <alignment horizontal="left" vertical="top" wrapText="1"/>
    </xf>
    <xf numFmtId="0" fontId="0" fillId="5" borderId="0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20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0" xfId="0" applyFill="1" applyBorder="1">
      <alignment vertical="center"/>
    </xf>
    <xf numFmtId="165" fontId="0" fillId="13" borderId="18" xfId="0" applyNumberFormat="1" applyBorder="1">
      <alignment vertical="center"/>
    </xf>
    <xf numFmtId="165" fontId="0" fillId="13" borderId="13" xfId="0" applyNumberFormat="1" applyBorder="1">
      <alignment vertical="center"/>
    </xf>
    <xf numFmtId="165" fontId="0" fillId="13" borderId="15" xfId="0" applyNumberFormat="1" applyBorder="1">
      <alignment vertical="center"/>
    </xf>
    <xf numFmtId="165" fontId="0" fillId="13" borderId="19" xfId="0" applyNumberFormat="1" applyBorder="1">
      <alignment vertical="center"/>
    </xf>
    <xf numFmtId="165" fontId="0" fillId="13" borderId="16" xfId="0" applyNumberFormat="1" applyBorder="1">
      <alignment vertical="center"/>
    </xf>
    <xf numFmtId="165" fontId="0" fillId="13" borderId="17" xfId="0" applyNumberFormat="1" applyBorder="1">
      <alignment vertical="center"/>
    </xf>
    <xf numFmtId="165" fontId="13" fillId="14" borderId="5" xfId="0" applyNumberFormat="1" applyFont="1" applyFill="1" applyBorder="1" applyAlignment="1">
      <alignment vertical="center"/>
    </xf>
    <xf numFmtId="165" fontId="8" fillId="14" borderId="4" xfId="0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 indent="1"/>
    </xf>
    <xf numFmtId="165" fontId="17" fillId="11" borderId="10" xfId="0" applyNumberFormat="1" applyFont="1" applyFill="1" applyBorder="1" applyAlignment="1">
      <alignment horizontal="left" vertical="center" indent="1"/>
    </xf>
    <xf numFmtId="165" fontId="17" fillId="0" borderId="8" xfId="0" applyNumberFormat="1" applyFont="1" applyFill="1" applyBorder="1" applyAlignment="1">
      <alignment horizontal="left" vertical="center" indent="1"/>
    </xf>
    <xf numFmtId="165" fontId="16" fillId="0" borderId="23" xfId="0" applyNumberFormat="1" applyFont="1" applyFill="1" applyBorder="1" applyAlignment="1">
      <alignment horizontal="left" vertical="center" indent="1"/>
    </xf>
    <xf numFmtId="165" fontId="16" fillId="0" borderId="10" xfId="0" applyNumberFormat="1" applyFont="1" applyFill="1" applyBorder="1" applyAlignment="1">
      <alignment horizontal="left" vertical="center" indent="1"/>
    </xf>
    <xf numFmtId="0" fontId="8" fillId="13" borderId="0" xfId="0" applyFont="1" applyBorder="1" applyAlignment="1">
      <alignment horizontal="left" vertical="center" indent="3"/>
    </xf>
    <xf numFmtId="0" fontId="0" fillId="13" borderId="26" xfId="0" applyFill="1" applyBorder="1" applyAlignment="1">
      <alignment horizontal="right" vertical="center"/>
    </xf>
    <xf numFmtId="0" fontId="0" fillId="13" borderId="26" xfId="0" applyBorder="1" applyAlignment="1">
      <alignment horizontal="right" vertical="center"/>
    </xf>
    <xf numFmtId="0" fontId="0" fillId="13" borderId="26" xfId="0" applyBorder="1">
      <alignment vertical="center"/>
    </xf>
    <xf numFmtId="0" fontId="18" fillId="13" borderId="27" xfId="0" applyFont="1" applyBorder="1" applyAlignment="1"/>
    <xf numFmtId="0" fontId="19" fillId="13" borderId="27" xfId="0" applyFont="1" applyBorder="1" applyAlignment="1"/>
    <xf numFmtId="0" fontId="0" fillId="13" borderId="0" xfId="0" applyFill="1" applyBorder="1" applyAlignment="1">
      <alignment horizontal="center" vertical="center"/>
    </xf>
    <xf numFmtId="165" fontId="20" fillId="8" borderId="6" xfId="0" applyNumberFormat="1" applyFont="1" applyFill="1" applyBorder="1" applyAlignment="1">
      <alignment horizontal="left" vertical="center" indent="1"/>
    </xf>
    <xf numFmtId="165" fontId="21" fillId="8" borderId="17" xfId="0" applyNumberFormat="1" applyFont="1" applyFill="1" applyBorder="1" applyAlignment="1">
      <alignment horizontal="left" vertical="center" indent="1"/>
    </xf>
    <xf numFmtId="165" fontId="15" fillId="8" borderId="9" xfId="0" applyNumberFormat="1" applyFont="1" applyFill="1" applyBorder="1" applyAlignment="1">
      <alignment horizontal="left" vertical="center" indent="1"/>
    </xf>
    <xf numFmtId="165" fontId="15" fillId="8" borderId="21" xfId="0" applyNumberFormat="1" applyFont="1" applyFill="1" applyBorder="1" applyAlignment="1">
      <alignment horizontal="left" vertical="center" indent="1"/>
    </xf>
    <xf numFmtId="165" fontId="15" fillId="8" borderId="22" xfId="0" applyNumberFormat="1" applyFont="1" applyFill="1" applyBorder="1" applyAlignment="1">
      <alignment horizontal="left" vertical="center" indent="1"/>
    </xf>
  </cellXfs>
  <cellStyles count="6">
    <cellStyle name="Currency" xfId="5" builtinId="4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228"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374370555742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5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7"/>
        </left>
        <right style="thin">
          <color theme="7"/>
        </right>
        <top/>
        <bottom/>
      </border>
    </dxf>
    <dxf>
      <font>
        <b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 style="thin">
          <color theme="7"/>
        </right>
        <top/>
        <bottom/>
      </border>
    </dxf>
    <dxf>
      <font>
        <b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7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/>
        </left>
        <right style="thin">
          <color theme="7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 style="thick">
          <color theme="0"/>
        </bottom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 style="thick">
          <color theme="0"/>
        </bottom>
        <vertical/>
        <horizontal/>
      </border>
    </dxf>
    <dxf>
      <numFmt numFmtId="165" formatCode="_-[$₦-46A]* #,##0.00_-;\-[$₦-46A]* #,##0.00_-;_-[$₦-46A]* &quot;-&quot;??_-;_-@_-"/>
      <border diagonalUp="0" diagonalDown="0" outline="0">
        <left/>
        <right style="thin">
          <color theme="7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top/>
        <bottom style="thick">
          <color theme="0"/>
        </bottom>
        <vertical/>
        <horizontal/>
      </border>
    </dxf>
    <dxf>
      <numFmt numFmtId="165" formatCode="_-[$₦-46A]* #,##0.00_-;\-[$₦-46A]* #,##0.00_-;_-[$₦-46A]* &quot;-&quot;??_-;_-@_-"/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top/>
        <bottom/>
        <vertical/>
        <horizontal/>
      </border>
    </dxf>
    <dxf>
      <border>
        <top style="thin">
          <color theme="7"/>
        </top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numFmt numFmtId="165" formatCode="_-[$₦-46A]* #,##0.00_-;\-[$₦-46A]* #,##0.00_-;_-[$₦-46A]* &quot;-&quot;??_-;_-@_-"/>
      <border diagonalUp="0" diagonalDown="0">
        <left/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numFmt numFmtId="165" formatCode="_-[$₦-46A]* #,##0.00_-;\-[$₦-46A]* #,##0.00_-;_-[$₦-46A]* &quot;-&quot;??_-;_-@_-"/>
      <border diagonalUp="0" diagonalDown="0">
        <left/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none">
          <fgColor indexed="64"/>
          <bgColor theme="0"/>
        </patternFill>
      </fill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ck">
          <color theme="4"/>
        </left>
        <right style="thin">
          <color theme="7"/>
        </right>
        <top/>
        <bottom/>
        <vertical/>
        <horizontal/>
      </border>
    </dxf>
    <dxf>
      <border>
        <top style="thin">
          <color theme="7"/>
        </top>
      </border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top/>
        <bottom/>
        <vertical/>
        <horizont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ck">
          <color theme="5"/>
        </left>
        <right style="thin">
          <color theme="7"/>
        </right>
        <top/>
        <bottom/>
        <vertical/>
        <horizontal/>
      </border>
    </dxf>
    <dxf>
      <border>
        <top style="thin">
          <color theme="7"/>
        </top>
      </border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top/>
        <bottom style="thin">
          <color theme="7"/>
        </bottom>
        <vertical/>
      </border>
    </dxf>
    <dxf>
      <numFmt numFmtId="165" formatCode="_-[$₦-46A]* #,##0.00_-;\-[$₦-46A]* #,##0.00_-;_-[$₦-46A]* &quot;-&quot;??_-;_-@_-"/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right style="thin">
          <color theme="7"/>
        </right>
        <vertical/>
      </border>
    </dxf>
    <dxf>
      <numFmt numFmtId="165" formatCode="_-[$₦-46A]* #,##0.00_-;\-[$₦-46A]* #,##0.00_-;_-[$₦-46A]* &quot;-&quot;??_-;_-@_-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/>
        <right style="thin">
          <color theme="7"/>
        </right>
        <vertical/>
      </border>
    </dxf>
    <dxf>
      <numFmt numFmtId="165" formatCode="_-[$₦-46A]* #,##0.00_-;\-[$₦-46A]* #,##0.00_-;_-[$₦-46A]* &quot;-&quot;??_-;_-@_-"/>
      <border diagonalUp="0" diagonalDown="0">
        <left style="thin">
          <color theme="7"/>
        </left>
        <right style="thin">
          <color theme="7"/>
        </right>
        <vertical/>
      </border>
    </dxf>
    <dxf>
      <border>
        <top style="thin">
          <color theme="7"/>
        </top>
      </border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numFmt numFmtId="165" formatCode="_-[$₦-46A]* #,##0.00_-;\-[$₦-46A]* #,##0.00_-;_-[$₦-46A]* &quot;-&quot;??_-;_-@_-"/>
      <fill>
        <patternFill patternType="none">
          <bgColor auto="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227"/>
      <tableStyleElement type="headerRow" dxfId="226"/>
      <tableStyleElement type="totalRow" dxfId="225"/>
      <tableStyleElement type="firstColumn" dxfId="224"/>
      <tableStyleElement type="lastColumn" dxfId="223"/>
      <tableStyleElement type="firstRowStripe" dxfId="222"/>
      <tableStyleElement type="firstColumnStripe" dxfId="221"/>
      <tableStyleElement type="firstTotalCell" dxfId="220"/>
      <tableStyleElement type="lastTotalCell" dxfId="219"/>
    </tableStyle>
    <tableStyle name="Personal Budget - Expense" pivot="0" count="9" xr9:uid="{00000000-0011-0000-FFFF-FFFF01000000}">
      <tableStyleElement type="wholeTable" dxfId="218"/>
      <tableStyleElement type="headerRow" dxfId="217"/>
      <tableStyleElement type="totalRow" dxfId="216"/>
      <tableStyleElement type="firstColumn" dxfId="215"/>
      <tableStyleElement type="lastColumn" dxfId="214"/>
      <tableStyleElement type="firstRowStripe" dxfId="213"/>
      <tableStyleElement type="firstColumnStripe" dxfId="212"/>
      <tableStyleElement type="firstTotalCell" dxfId="211"/>
      <tableStyleElement type="lastTotalCell" dxfId="210"/>
    </tableStyle>
    <tableStyle name="Personal Budget - Total" pivot="0" count="9" xr9:uid="{00000000-0011-0000-FFFF-FFFF02000000}">
      <tableStyleElement type="wholeTable" dxfId="209"/>
      <tableStyleElement type="headerRow" dxfId="208"/>
      <tableStyleElement type="totalRow" dxfId="207"/>
      <tableStyleElement type="firstColumn" dxfId="206"/>
      <tableStyleElement type="lastColumn" dxfId="205"/>
      <tableStyleElement type="firstRowStripe" dxfId="204"/>
      <tableStyleElement type="firstColumnStripe" dxfId="203"/>
      <tableStyleElement type="firstTotalCell" dxfId="202"/>
      <tableStyleElement type="lastTotalCell" dxfId="201"/>
    </tableStyle>
  </tableStyles>
  <colors>
    <mruColors>
      <color rgb="FF000000"/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158750</xdr:colOff>
      <xdr:row>4</xdr:row>
      <xdr:rowOff>156391</xdr:rowOff>
    </xdr:from>
    <xdr:to>
      <xdr:col>16</xdr:col>
      <xdr:colOff>-1</xdr:colOff>
      <xdr:row>5</xdr:row>
      <xdr:rowOff>0</xdr:rowOff>
    </xdr:to>
    <xdr:sp macro="" textlink="">
      <xdr:nvSpPr>
        <xdr:cNvPr id="3" name="Rectangle 2" descr="Year">
          <a:extLst>
            <a:ext uri="{FF2B5EF4-FFF2-40B4-BE49-F238E27FC236}">
              <a16:creationId xmlns:a16="http://schemas.microsoft.com/office/drawing/2014/main" id="{38DB6D2F-4C80-408C-A4C7-B9C2F6BEA823}"/>
            </a:ext>
          </a:extLst>
        </xdr:cNvPr>
        <xdr:cNvSpPr/>
      </xdr:nvSpPr>
      <xdr:spPr>
        <a:xfrm flipH="1">
          <a:off x="13559896" y="950141"/>
          <a:ext cx="1561041" cy="47860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b="1">
              <a:solidFill>
                <a:schemeClr val="bg1"/>
              </a:solidFill>
            </a:rPr>
            <a:t> [insert</a:t>
          </a:r>
          <a:r>
            <a:rPr lang="en-US" b="1" baseline="0">
              <a:solidFill>
                <a:schemeClr val="bg1"/>
              </a:solidFill>
            </a:rPr>
            <a:t> year]</a:t>
          </a:r>
          <a:endParaRPr lang="en-US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14</xdr:col>
      <xdr:colOff>52916</xdr:colOff>
      <xdr:row>0</xdr:row>
      <xdr:rowOff>0</xdr:rowOff>
    </xdr:from>
    <xdr:to>
      <xdr:col>17</xdr:col>
      <xdr:colOff>185208</xdr:colOff>
      <xdr:row>4</xdr:row>
      <xdr:rowOff>512124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564E54-296E-CD4E-9D19-7DB21D31C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54062" y="0"/>
          <a:ext cx="2037292" cy="11471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Health" displayName="Health" ref="B61:P65" totalsRowCount="1" headerRowDxfId="200" dataDxfId="199" totalsRowDxfId="198" totalsRowBorderDxfId="197">
  <autoFilter ref="B61:P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SAVINGS" totalsRowLabel="Total" dataDxfId="196" totalsRowDxfId="15"/>
    <tableColumn id="2" xr3:uid="{00000000-0010-0000-0000-000002000000}" name=" ₦22.00 " totalsRowFunction="custom" dataDxfId="195" totalsRowDxfId="194">
      <totalsRowFormula>SUBTOTAL(109,C62:C64)</totalsRowFormula>
    </tableColumn>
    <tableColumn id="3" xr3:uid="{00000000-0010-0000-0000-000003000000}" name="Column2" totalsRowFunction="sum" dataDxfId="193" totalsRowDxfId="192"/>
    <tableColumn id="4" xr3:uid="{00000000-0010-0000-0000-000004000000}" name="Column3" totalsRowFunction="sum" dataDxfId="191" totalsRowDxfId="190"/>
    <tableColumn id="5" xr3:uid="{00000000-0010-0000-0000-000005000000}" name="April" totalsRowFunction="sum" dataDxfId="189" totalsRowDxfId="188"/>
    <tableColumn id="6" xr3:uid="{00000000-0010-0000-0000-000006000000}" name="May" totalsRowFunction="sum" dataDxfId="187" totalsRowDxfId="186"/>
    <tableColumn id="7" xr3:uid="{00000000-0010-0000-0000-000007000000}" name="June" totalsRowFunction="sum" dataDxfId="185" totalsRowDxfId="184"/>
    <tableColumn id="8" xr3:uid="{00000000-0010-0000-0000-000008000000}" name="July" totalsRowFunction="sum" dataDxfId="183" totalsRowDxfId="182"/>
    <tableColumn id="9" xr3:uid="{00000000-0010-0000-0000-000009000000}" name="August" totalsRowFunction="sum" dataDxfId="181" totalsRowDxfId="180"/>
    <tableColumn id="10" xr3:uid="{00000000-0010-0000-0000-00000A000000}" name="September" totalsRowFunction="sum" dataDxfId="179" totalsRowDxfId="178"/>
    <tableColumn id="11" xr3:uid="{00000000-0010-0000-0000-00000B000000}" name="October" totalsRowFunction="sum" dataDxfId="177" totalsRowDxfId="176"/>
    <tableColumn id="12" xr3:uid="{00000000-0010-0000-0000-00000C000000}" name="November" totalsRowFunction="sum" dataDxfId="175" totalsRowDxfId="174"/>
    <tableColumn id="13" xr3:uid="{00000000-0010-0000-0000-00000D000000}" name="December" totalsRowFunction="sum" dataDxfId="173" totalsRowDxfId="172"/>
    <tableColumn id="14" xr3:uid="{00000000-0010-0000-0000-00000E000000}" name="Year" totalsRowFunction="sum" dataDxfId="171" totalsRowDxfId="170">
      <calculatedColumnFormula>SUM(Health[[#This Row],[ ₦22.00 ]:[December]])</calculatedColumnFormula>
    </tableColumn>
    <tableColumn id="15" xr3:uid="{00000000-0010-0000-0000-00000F000000}" name="Sparkline" dataDxfId="169" totalsRowDxfId="16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 calculated and sparkline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Entertainment" displayName="Entertainment" ref="B51:P59" totalsRowCount="1" headerRowDxfId="167" dataDxfId="166" totalsRowDxfId="165" totalsRowBorderDxfId="164">
  <autoFilter ref="B51:P5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100-000001000000}" name="OPTIONAL EXPENSES" totalsRowLabel="Total" dataDxfId="163" totalsRowDxfId="14"/>
    <tableColumn id="2" xr3:uid="{00000000-0010-0000-0100-000002000000}" name="Column1" totalsRowFunction="sum" dataDxfId="162" totalsRowDxfId="13"/>
    <tableColumn id="3" xr3:uid="{00000000-0010-0000-0100-000003000000}" name="Column2" totalsRowFunction="sum" dataDxfId="161" totalsRowDxfId="12"/>
    <tableColumn id="4" xr3:uid="{00000000-0010-0000-0100-000004000000}" name="Column3" totalsRowFunction="sum" dataDxfId="160" totalsRowDxfId="11"/>
    <tableColumn id="5" xr3:uid="{00000000-0010-0000-0100-000005000000}" name="April" totalsRowFunction="sum" dataDxfId="159" totalsRowDxfId="10"/>
    <tableColumn id="6" xr3:uid="{00000000-0010-0000-0100-000006000000}" name="May" totalsRowFunction="sum" dataDxfId="158" totalsRowDxfId="9"/>
    <tableColumn id="7" xr3:uid="{00000000-0010-0000-0100-000007000000}" name="June" totalsRowFunction="sum" dataDxfId="157" totalsRowDxfId="8"/>
    <tableColumn id="8" xr3:uid="{00000000-0010-0000-0100-000008000000}" name="July" totalsRowFunction="sum" dataDxfId="156" totalsRowDxfId="7"/>
    <tableColumn id="9" xr3:uid="{00000000-0010-0000-0100-000009000000}" name="August" totalsRowFunction="sum" dataDxfId="155" totalsRowDxfId="6"/>
    <tableColumn id="10" xr3:uid="{00000000-0010-0000-0100-00000A000000}" name="September" totalsRowFunction="sum" dataDxfId="154" totalsRowDxfId="5"/>
    <tableColumn id="11" xr3:uid="{00000000-0010-0000-0100-00000B000000}" name="October" totalsRowFunction="sum" dataDxfId="153" totalsRowDxfId="4"/>
    <tableColumn id="12" xr3:uid="{00000000-0010-0000-0100-00000C000000}" name="November" totalsRowFunction="sum" dataDxfId="152" totalsRowDxfId="3"/>
    <tableColumn id="13" xr3:uid="{00000000-0010-0000-0100-00000D000000}" name="December" totalsRowFunction="sum" dataDxfId="151" totalsRowDxfId="2"/>
    <tableColumn id="14" xr3:uid="{00000000-0010-0000-0100-00000E000000}" name="Year" totalsRowFunction="sum" dataDxfId="150" totalsRowDxfId="1">
      <calculatedColumnFormula>SUM(Entertainment[[#This Row],[Column1]:[December]])</calculatedColumnFormula>
    </tableColumn>
    <tableColumn id="15" xr3:uid="{00000000-0010-0000-0100-00000F000000}" name="Sparkline" dataDxfId="149" totalsRowDxfId="0"/>
  </tableColumns>
  <tableStyleInfo showFirstColumn="1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ransportation" displayName="Transportation" ref="B42:P49" totalsRowCount="1" headerRowDxfId="148" dataDxfId="147" totalsRowDxfId="146" totalsRowBorderDxfId="145">
  <autoFilter ref="B42:P4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DEBT PAYMENTS" totalsRowLabel="Total" dataDxfId="144" totalsRowDxfId="16"/>
    <tableColumn id="2" xr3:uid="{00000000-0010-0000-0200-000002000000}" name="January" totalsRowFunction="sum" dataDxfId="143" totalsRowDxfId="142"/>
    <tableColumn id="3" xr3:uid="{00000000-0010-0000-0200-000003000000}" name="February" totalsRowFunction="sum" dataDxfId="141" totalsRowDxfId="140"/>
    <tableColumn id="4" xr3:uid="{00000000-0010-0000-0200-000004000000}" name="March" totalsRowFunction="sum" dataDxfId="139" totalsRowDxfId="138"/>
    <tableColumn id="5" xr3:uid="{00000000-0010-0000-0200-000005000000}" name="April" totalsRowFunction="sum" dataDxfId="137" totalsRowDxfId="136"/>
    <tableColumn id="6" xr3:uid="{00000000-0010-0000-0200-000006000000}" name="May" totalsRowFunction="sum" dataDxfId="135" totalsRowDxfId="134"/>
    <tableColumn id="7" xr3:uid="{00000000-0010-0000-0200-000007000000}" name="June" totalsRowFunction="sum" dataDxfId="133" totalsRowDxfId="132"/>
    <tableColumn id="8" xr3:uid="{00000000-0010-0000-0200-000008000000}" name="July" totalsRowFunction="sum" dataDxfId="131" totalsRowDxfId="130"/>
    <tableColumn id="9" xr3:uid="{00000000-0010-0000-0200-000009000000}" name="August" totalsRowFunction="sum" dataDxfId="129" totalsRowDxfId="128"/>
    <tableColumn id="10" xr3:uid="{00000000-0010-0000-0200-00000A000000}" name="September" totalsRowFunction="sum" dataDxfId="127" totalsRowDxfId="126"/>
    <tableColumn id="11" xr3:uid="{00000000-0010-0000-0200-00000B000000}" name="October" totalsRowFunction="sum" dataDxfId="125" totalsRowDxfId="124"/>
    <tableColumn id="12" xr3:uid="{00000000-0010-0000-0200-00000C000000}" name="November" totalsRowFunction="sum" dataDxfId="123" totalsRowDxfId="122"/>
    <tableColumn id="13" xr3:uid="{00000000-0010-0000-0200-00000D000000}" name="December" totalsRowFunction="sum" dataDxfId="121" totalsRowDxfId="120"/>
    <tableColumn id="14" xr3:uid="{00000000-0010-0000-0200-00000E000000}" name="Year" totalsRowFunction="sum" dataDxfId="119" totalsRowDxfId="118">
      <calculatedColumnFormula>SUM(Transportation[[#This Row],[January]:[December]])</calculatedColumnFormula>
    </tableColumn>
    <tableColumn id="15" xr3:uid="{00000000-0010-0000-0200-00000F000000}" name="Sparkline" dataDxfId="117" totalsRowDxfId="116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ation expense items and monthly amounts in this table. Annual amount and monthly Totals are auto calculated and sparkline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Daily" displayName="Daily" ref="B24:P40" totalsRowCount="1" headerRowDxfId="115" dataDxfId="114" totalsRowDxfId="113">
  <autoFilter ref="B24:P3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IMMEDIATE EXPENSES" totalsRowLabel="Total" dataDxfId="112" totalsRowDxfId="17"/>
    <tableColumn id="2" xr3:uid="{00000000-0010-0000-0300-000002000000}" name="January" totalsRowFunction="sum" dataDxfId="111" totalsRowDxfId="110"/>
    <tableColumn id="3" xr3:uid="{00000000-0010-0000-0300-000003000000}" name="February" totalsRowFunction="sum" dataDxfId="109" totalsRowDxfId="108"/>
    <tableColumn id="4" xr3:uid="{00000000-0010-0000-0300-000004000000}" name="March" totalsRowFunction="sum" dataDxfId="107" totalsRowDxfId="106"/>
    <tableColumn id="5" xr3:uid="{00000000-0010-0000-0300-000005000000}" name="April" totalsRowFunction="sum" dataDxfId="105" totalsRowDxfId="104"/>
    <tableColumn id="6" xr3:uid="{00000000-0010-0000-0300-000006000000}" name="May" totalsRowFunction="sum" dataDxfId="103" totalsRowDxfId="102"/>
    <tableColumn id="7" xr3:uid="{00000000-0010-0000-0300-000007000000}" name="June" totalsRowFunction="sum" dataDxfId="101" totalsRowDxfId="100"/>
    <tableColumn id="8" xr3:uid="{00000000-0010-0000-0300-000008000000}" name="July" totalsRowFunction="sum" dataDxfId="99" totalsRowDxfId="98"/>
    <tableColumn id="9" xr3:uid="{00000000-0010-0000-0300-000009000000}" name="August" totalsRowFunction="sum" dataDxfId="97" totalsRowDxfId="96"/>
    <tableColumn id="10" xr3:uid="{00000000-0010-0000-0300-00000A000000}" name="September" totalsRowFunction="sum" dataDxfId="95" totalsRowDxfId="94"/>
    <tableColumn id="11" xr3:uid="{00000000-0010-0000-0300-00000B000000}" name="October" totalsRowFunction="sum" dataDxfId="93" totalsRowDxfId="92"/>
    <tableColumn id="12" xr3:uid="{00000000-0010-0000-0300-00000C000000}" name="November" totalsRowFunction="sum" dataDxfId="91" totalsRowDxfId="90"/>
    <tableColumn id="13" xr3:uid="{00000000-0010-0000-0300-00000D000000}" name="December" totalsRowFunction="sum" dataDxfId="89" totalsRowDxfId="88"/>
    <tableColumn id="14" xr3:uid="{00000000-0010-0000-0300-00000E000000}" name="Year" totalsRowFunction="sum" dataDxfId="87" totalsRowDxfId="86">
      <calculatedColumnFormula>SUM(Daily[[#This Row],[January]:[December]])</calculatedColumnFormula>
    </tableColumn>
    <tableColumn id="15" xr3:uid="{00000000-0010-0000-0300-00000F000000}" name="Sparkline" dataDxfId="85" totalsRowDxfId="84"/>
  </tableColumns>
  <tableStyleInfo showFirstColumn="1" showLastColumn="0" showRowStripes="0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Home" displayName="Home" ref="B16:P22" totalsRowCount="1" headerRowDxfId="83" dataDxfId="82" totalsRowDxfId="81" totalsRowBorderDxfId="80">
  <autoFilter ref="B16:P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Column1" totalsRowLabel="Total" dataDxfId="79" totalsRowDxfId="18"/>
    <tableColumn id="2" xr3:uid="{00000000-0010-0000-0400-000002000000}" name="January" totalsRowFunction="sum" dataDxfId="78" totalsRowDxfId="77"/>
    <tableColumn id="3" xr3:uid="{00000000-0010-0000-0400-000003000000}" name="February" totalsRowFunction="sum" dataDxfId="76" totalsRowDxfId="75"/>
    <tableColumn id="4" xr3:uid="{00000000-0010-0000-0400-000004000000}" name="March" totalsRowFunction="sum" dataDxfId="74" totalsRowDxfId="73"/>
    <tableColumn id="5" xr3:uid="{00000000-0010-0000-0400-000005000000}" name="April" totalsRowFunction="sum" dataDxfId="72" totalsRowDxfId="71"/>
    <tableColumn id="6" xr3:uid="{00000000-0010-0000-0400-000006000000}" name="May" totalsRowFunction="sum" dataDxfId="70" totalsRowDxfId="69"/>
    <tableColumn id="7" xr3:uid="{00000000-0010-0000-0400-000007000000}" name="June" totalsRowFunction="sum" dataDxfId="68" totalsRowDxfId="67"/>
    <tableColumn id="8" xr3:uid="{00000000-0010-0000-0400-000008000000}" name="July" totalsRowFunction="sum" dataDxfId="66" totalsRowDxfId="65"/>
    <tableColumn id="9" xr3:uid="{00000000-0010-0000-0400-000009000000}" name="August" totalsRowFunction="sum" dataDxfId="64" totalsRowDxfId="63"/>
    <tableColumn id="10" xr3:uid="{00000000-0010-0000-0400-00000A000000}" name="September" totalsRowFunction="sum" dataDxfId="62" totalsRowDxfId="61"/>
    <tableColumn id="11" xr3:uid="{00000000-0010-0000-0400-00000B000000}" name="October" totalsRowFunction="sum" dataDxfId="60" totalsRowDxfId="59"/>
    <tableColumn id="12" xr3:uid="{00000000-0010-0000-0400-00000C000000}" name="November" totalsRowFunction="sum" dataDxfId="58" totalsRowDxfId="57"/>
    <tableColumn id="13" xr3:uid="{00000000-0010-0000-0400-00000D000000}" name="December" totalsRowFunction="sum" dataDxfId="56" totalsRowDxfId="55"/>
    <tableColumn id="14" xr3:uid="{00000000-0010-0000-0400-00000E000000}" name="Year" totalsRowFunction="sum" dataDxfId="54" totalsRowDxfId="53">
      <calculatedColumnFormula>SUM(Home[[#This Row],[January]:[December]])</calculatedColumnFormula>
    </tableColumn>
    <tableColumn id="15" xr3:uid="{00000000-0010-0000-0400-00000F000000}" name="Sparkline" dataDxfId="52" totalsRowDxfId="51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 calculated and sparkline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Income" displayName="Income" ref="B9:P13" totalsRowCount="1" headerRowDxfId="50" dataDxfId="49" totalsRowDxfId="48">
  <autoFilter ref="B9:P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REVENUE" totalsRowLabel="Total" dataDxfId="47" totalsRowDxfId="19"/>
    <tableColumn id="2" xr3:uid="{00000000-0010-0000-0500-000002000000}" name=" ₦2.00 " totalsRowFunction="custom" totalsRowDxfId="46" dataCellStyle="Currency">
      <totalsRowFormula>SUBTOTAL(109,Income[ ₦2.00 ], C8)</totalsRowFormula>
    </tableColumn>
    <tableColumn id="3" xr3:uid="{00000000-0010-0000-0500-000003000000}" name="February" totalsRowFunction="custom" dataDxfId="45" totalsRowDxfId="44">
      <totalsRowFormula>SUBTOTAL(109,Income[February],D8)</totalsRowFormula>
    </tableColumn>
    <tableColumn id="4" xr3:uid="{00000000-0010-0000-0500-000004000000}" name="March" totalsRowFunction="custom" dataDxfId="43" totalsRowDxfId="42">
      <totalsRowFormula>SUBTOTAL(109,Income[March],E8)</totalsRowFormula>
    </tableColumn>
    <tableColumn id="5" xr3:uid="{00000000-0010-0000-0500-000005000000}" name="April" totalsRowFunction="custom" dataDxfId="41" totalsRowDxfId="40">
      <totalsRowFormula>SUBTOTAL(109,Income[April],F8)</totalsRowFormula>
    </tableColumn>
    <tableColumn id="6" xr3:uid="{00000000-0010-0000-0500-000006000000}" name="May" totalsRowFunction="custom" dataDxfId="39" totalsRowDxfId="38">
      <totalsRowFormula>SUBTOTAL(109,Income[May],G8)</totalsRowFormula>
    </tableColumn>
    <tableColumn id="7" xr3:uid="{00000000-0010-0000-0500-000007000000}" name="June" totalsRowFunction="custom" dataDxfId="37" totalsRowDxfId="36">
      <totalsRowFormula>SUBTOTAL(109,Income[June],H8)</totalsRowFormula>
    </tableColumn>
    <tableColumn id="8" xr3:uid="{00000000-0010-0000-0500-000008000000}" name="July" totalsRowFunction="custom" dataDxfId="35" totalsRowDxfId="34">
      <totalsRowFormula>SUBTOTAL(109,Income[July],I8)</totalsRowFormula>
    </tableColumn>
    <tableColumn id="9" xr3:uid="{00000000-0010-0000-0500-000009000000}" name="August" totalsRowFunction="custom" dataDxfId="33" totalsRowDxfId="32">
      <totalsRowFormula>SUBTOTAL(109,Income[August],J8)</totalsRowFormula>
    </tableColumn>
    <tableColumn id="10" xr3:uid="{00000000-0010-0000-0500-00000A000000}" name="September" totalsRowFunction="custom" dataDxfId="31" totalsRowDxfId="30">
      <totalsRowFormula>SUBTOTAL(109,Income[September],K8)</totalsRowFormula>
    </tableColumn>
    <tableColumn id="11" xr3:uid="{00000000-0010-0000-0500-00000B000000}" name="October" totalsRowFunction="custom" dataDxfId="29" totalsRowDxfId="28">
      <totalsRowFormula>SUBTOTAL(109,Income[October],L8)</totalsRowFormula>
    </tableColumn>
    <tableColumn id="12" xr3:uid="{00000000-0010-0000-0500-00000C000000}" name="November" totalsRowFunction="custom" dataDxfId="27" totalsRowDxfId="26">
      <totalsRowFormula>SUBTOTAL(109,Income[November],M8)</totalsRowFormula>
    </tableColumn>
    <tableColumn id="13" xr3:uid="{00000000-0010-0000-0500-00000D000000}" name="December" totalsRowFunction="custom" dataDxfId="25" totalsRowDxfId="24">
      <totalsRowFormula>SUBTOTAL(109,Income[December],N8)</totalsRowFormula>
    </tableColumn>
    <tableColumn id="14" xr3:uid="{00000000-0010-0000-0500-00000E000000}" name="Year" totalsRowFunction="sum" dataDxfId="23" totalsRowDxfId="22">
      <calculatedColumnFormula>SUM(Income[[#This Row],[ ₦2.00 ]:[December]])</calculatedColumnFormula>
    </tableColumn>
    <tableColumn id="15" xr3:uid="{00000000-0010-0000-0500-00000F000000}" name="Sparkline" dataDxfId="21" totalsRowDxfId="20"/>
  </tableColumns>
  <tableStyleInfo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AbiLong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D3C094"/>
      </a:accent1>
      <a:accent2>
        <a:srgbClr val="C4D6DE"/>
      </a:accent2>
      <a:accent3>
        <a:srgbClr val="F1E7DE"/>
      </a:accent3>
      <a:accent4>
        <a:srgbClr val="837F71"/>
      </a:accent4>
      <a:accent5>
        <a:srgbClr val="082533"/>
      </a:accent5>
      <a:accent6>
        <a:srgbClr val="484D50"/>
      </a:accent6>
      <a:hlink>
        <a:srgbClr val="0000FF"/>
      </a:hlink>
      <a:folHlink>
        <a:srgbClr val="800080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Q120"/>
  <sheetViews>
    <sheetView showGridLines="0" tabSelected="1" zoomScale="96" zoomScaleNormal="96" zoomScalePageLayoutView="96" workbookViewId="0">
      <selection activeCell="J4" sqref="J4"/>
    </sheetView>
  </sheetViews>
  <sheetFormatPr baseColWidth="10" defaultColWidth="8.6640625" defaultRowHeight="30" customHeight="1" x14ac:dyDescent="0.15"/>
  <cols>
    <col min="1" max="1" width="1.83203125" style="4" customWidth="1"/>
    <col min="2" max="2" width="28.1640625" style="4" customWidth="1"/>
    <col min="3" max="15" width="12.1640625" style="1" customWidth="1"/>
    <col min="16" max="16" width="10.5" style="4" customWidth="1"/>
    <col min="17" max="17" width="2.5" customWidth="1"/>
  </cols>
  <sheetData>
    <row r="1" spans="1:17" s="10" customFormat="1" ht="12.75" customHeight="1" x14ac:dyDescent="0.15">
      <c r="A1" s="7"/>
      <c r="B1" s="7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s="10" customFormat="1" ht="12.75" customHeight="1" x14ac:dyDescent="0.15">
      <c r="A2" s="7"/>
      <c r="B2" s="7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s="10" customFormat="1" ht="12.75" customHeight="1" x14ac:dyDescent="0.15">
      <c r="A3" s="7"/>
      <c r="B3" s="7"/>
      <c r="C3" s="8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10" customFormat="1" ht="12.75" customHeight="1" x14ac:dyDescent="0.15">
      <c r="A4" s="7"/>
      <c r="B4" s="7"/>
      <c r="C4" s="8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50" customHeight="1" thickBot="1" x14ac:dyDescent="0.3">
      <c r="A5" s="118" t="s">
        <v>32</v>
      </c>
      <c r="B5" s="119"/>
      <c r="C5" s="119"/>
      <c r="D5" s="120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0"/>
    </row>
    <row r="6" spans="1:17" ht="26.25" customHeight="1" thickTop="1" x14ac:dyDescent="0.15">
      <c r="A6" s="7"/>
      <c r="B6" s="7"/>
      <c r="C6" s="8"/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1:17" s="90" customFormat="1" ht="21" customHeight="1" x14ac:dyDescent="0.15">
      <c r="A7" s="88"/>
      <c r="B7" s="89"/>
      <c r="C7" s="87" t="s">
        <v>4</v>
      </c>
      <c r="D7" s="87" t="s">
        <v>5</v>
      </c>
      <c r="E7" s="87" t="s">
        <v>7</v>
      </c>
      <c r="F7" s="89" t="s">
        <v>8</v>
      </c>
      <c r="G7" s="87" t="s">
        <v>6</v>
      </c>
      <c r="H7" s="87" t="s">
        <v>9</v>
      </c>
      <c r="I7" s="87" t="s">
        <v>10</v>
      </c>
      <c r="J7" s="87" t="s">
        <v>11</v>
      </c>
      <c r="K7" s="87" t="s">
        <v>12</v>
      </c>
      <c r="L7" s="87" t="s">
        <v>13</v>
      </c>
      <c r="M7" s="87" t="s">
        <v>14</v>
      </c>
      <c r="N7" s="87" t="s">
        <v>15</v>
      </c>
      <c r="O7" s="87" t="s">
        <v>16</v>
      </c>
      <c r="P7" s="87" t="s">
        <v>65</v>
      </c>
    </row>
    <row r="8" spans="1:17" s="10" customFormat="1" ht="21" customHeight="1" x14ac:dyDescent="0.15">
      <c r="A8" s="70"/>
      <c r="B8" s="109" t="s">
        <v>33</v>
      </c>
      <c r="C8" s="20"/>
      <c r="D8" s="20">
        <f>C67</f>
        <v>0</v>
      </c>
      <c r="E8" s="20">
        <f t="shared" ref="E8:N8" si="0">D67</f>
        <v>0</v>
      </c>
      <c r="F8" s="25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/>
      <c r="P8" s="28"/>
    </row>
    <row r="9" spans="1:17" ht="16" customHeight="1" x14ac:dyDescent="0.15">
      <c r="A9" s="70"/>
      <c r="B9" s="18" t="s">
        <v>17</v>
      </c>
      <c r="C9" s="21" t="s">
        <v>69</v>
      </c>
      <c r="D9" s="23" t="s">
        <v>25</v>
      </c>
      <c r="E9" s="23" t="s">
        <v>18</v>
      </c>
      <c r="F9" s="26" t="s">
        <v>19</v>
      </c>
      <c r="G9" s="23" t="s">
        <v>20</v>
      </c>
      <c r="H9" s="23" t="s">
        <v>21</v>
      </c>
      <c r="I9" s="23" t="s">
        <v>22</v>
      </c>
      <c r="J9" s="23" t="s">
        <v>26</v>
      </c>
      <c r="K9" s="23" t="s">
        <v>27</v>
      </c>
      <c r="L9" s="23" t="s">
        <v>28</v>
      </c>
      <c r="M9" s="23" t="s">
        <v>29</v>
      </c>
      <c r="N9" s="23" t="s">
        <v>30</v>
      </c>
      <c r="O9" s="23" t="s">
        <v>23</v>
      </c>
      <c r="P9" s="23" t="s">
        <v>31</v>
      </c>
    </row>
    <row r="10" spans="1:17" ht="16" customHeight="1" x14ac:dyDescent="0.15">
      <c r="A10" s="70"/>
      <c r="B10" s="19" t="s">
        <v>34</v>
      </c>
      <c r="C10" s="22"/>
      <c r="D10" s="24"/>
      <c r="E10" s="24"/>
      <c r="F10" s="27"/>
      <c r="G10" s="24"/>
      <c r="H10" s="24"/>
      <c r="I10" s="24"/>
      <c r="J10" s="24"/>
      <c r="K10" s="24"/>
      <c r="L10" s="24"/>
      <c r="M10" s="24"/>
      <c r="N10" s="24"/>
      <c r="O10" s="24">
        <f>SUM(Income[[#This Row],[ ₦2.00 ]:[December]])</f>
        <v>0</v>
      </c>
      <c r="P10" s="24"/>
    </row>
    <row r="11" spans="1:17" ht="16" customHeight="1" x14ac:dyDescent="0.15">
      <c r="A11" s="70"/>
      <c r="B11" s="19" t="s">
        <v>35</v>
      </c>
      <c r="C11" s="22"/>
      <c r="D11" s="24"/>
      <c r="E11" s="24"/>
      <c r="F11" s="27"/>
      <c r="G11" s="24"/>
      <c r="H11" s="24"/>
      <c r="I11" s="24"/>
      <c r="J11" s="24"/>
      <c r="K11" s="24"/>
      <c r="L11" s="24"/>
      <c r="M11" s="24"/>
      <c r="N11" s="24"/>
      <c r="O11" s="24">
        <f>SUM(Income[[#This Row],[ ₦2.00 ]:[December]])</f>
        <v>0</v>
      </c>
      <c r="P11" s="29"/>
    </row>
    <row r="12" spans="1:17" ht="16" customHeight="1" x14ac:dyDescent="0.15">
      <c r="A12" s="70"/>
      <c r="B12" s="60" t="s">
        <v>36</v>
      </c>
      <c r="C12" s="61"/>
      <c r="D12" s="62"/>
      <c r="E12" s="62"/>
      <c r="F12" s="63"/>
      <c r="G12" s="62"/>
      <c r="H12" s="62"/>
      <c r="I12" s="62"/>
      <c r="J12" s="62"/>
      <c r="K12" s="62"/>
      <c r="L12" s="62"/>
      <c r="M12" s="62"/>
      <c r="N12" s="62"/>
      <c r="O12" s="62">
        <f>SUM(Income[[#This Row],[ ₦2.00 ]:[December]])</f>
        <v>0</v>
      </c>
      <c r="P12" s="62"/>
    </row>
    <row r="13" spans="1:17" ht="21" customHeight="1" x14ac:dyDescent="0.15">
      <c r="A13" s="70"/>
      <c r="B13" s="121" t="s">
        <v>3</v>
      </c>
      <c r="C13" s="64">
        <f>SUBTOTAL(109,Income[ ₦2.00 ], C8)</f>
        <v>0</v>
      </c>
      <c r="D13" s="29">
        <f>SUBTOTAL(109,Income[February],D8)</f>
        <v>0</v>
      </c>
      <c r="E13" s="29">
        <f>SUBTOTAL(109,Income[March],E8)</f>
        <v>0</v>
      </c>
      <c r="F13" s="64">
        <f>SUBTOTAL(109,Income[April],F8)</f>
        <v>0</v>
      </c>
      <c r="G13" s="29">
        <f>SUBTOTAL(109,Income[May],G8)</f>
        <v>0</v>
      </c>
      <c r="H13" s="29">
        <f>SUBTOTAL(109,Income[June],H8)</f>
        <v>0</v>
      </c>
      <c r="I13" s="29">
        <f>SUBTOTAL(109,Income[July],I8)</f>
        <v>0</v>
      </c>
      <c r="J13" s="29">
        <f>SUBTOTAL(109,Income[August],J8)</f>
        <v>0</v>
      </c>
      <c r="K13" s="29">
        <f>SUBTOTAL(109,Income[September],K8)</f>
        <v>0</v>
      </c>
      <c r="L13" s="29">
        <f>SUBTOTAL(109,Income[October],L8)</f>
        <v>0</v>
      </c>
      <c r="M13" s="29">
        <f>SUBTOTAL(109,Income[November],M8)</f>
        <v>0</v>
      </c>
      <c r="N13" s="29">
        <f>SUBTOTAL(109,Income[December],N8)</f>
        <v>0</v>
      </c>
      <c r="O13" s="29">
        <f>SUBTOTAL(109,Income[Year])</f>
        <v>0</v>
      </c>
      <c r="P13" s="29"/>
    </row>
    <row r="14" spans="1:17" ht="24" customHeight="1" x14ac:dyDescent="0.15">
      <c r="A14" s="71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</row>
    <row r="15" spans="1:17" s="94" customFormat="1" ht="28" customHeight="1" x14ac:dyDescent="0.15">
      <c r="A15" s="91"/>
      <c r="B15" s="95" t="s">
        <v>37</v>
      </c>
      <c r="C15" s="92" t="s">
        <v>4</v>
      </c>
      <c r="D15" s="92" t="s">
        <v>5</v>
      </c>
      <c r="E15" s="92" t="s">
        <v>7</v>
      </c>
      <c r="F15" s="92" t="s">
        <v>8</v>
      </c>
      <c r="G15" s="92" t="s">
        <v>6</v>
      </c>
      <c r="H15" s="92" t="s">
        <v>9</v>
      </c>
      <c r="I15" s="92" t="s">
        <v>10</v>
      </c>
      <c r="J15" s="92" t="s">
        <v>11</v>
      </c>
      <c r="K15" s="92" t="s">
        <v>12</v>
      </c>
      <c r="L15" s="92" t="s">
        <v>13</v>
      </c>
      <c r="M15" s="92" t="s">
        <v>14</v>
      </c>
      <c r="N15" s="92" t="s">
        <v>15</v>
      </c>
      <c r="O15" s="92" t="s">
        <v>16</v>
      </c>
      <c r="P15" s="93"/>
    </row>
    <row r="16" spans="1:17" ht="16" customHeight="1" x14ac:dyDescent="0.15">
      <c r="A16" s="72"/>
      <c r="B16" s="30" t="s">
        <v>38</v>
      </c>
      <c r="C16" s="23" t="s">
        <v>24</v>
      </c>
      <c r="D16" s="23" t="s">
        <v>25</v>
      </c>
      <c r="E16" s="23" t="s">
        <v>18</v>
      </c>
      <c r="F16" s="23" t="s">
        <v>19</v>
      </c>
      <c r="G16" s="23" t="s">
        <v>20</v>
      </c>
      <c r="H16" s="23" t="s">
        <v>21</v>
      </c>
      <c r="I16" s="23" t="s">
        <v>22</v>
      </c>
      <c r="J16" s="23" t="s">
        <v>26</v>
      </c>
      <c r="K16" s="23" t="s">
        <v>27</v>
      </c>
      <c r="L16" s="23" t="s">
        <v>28</v>
      </c>
      <c r="M16" s="23" t="s">
        <v>29</v>
      </c>
      <c r="N16" s="23" t="s">
        <v>30</v>
      </c>
      <c r="O16" s="23" t="s">
        <v>23</v>
      </c>
      <c r="P16" s="23" t="s">
        <v>31</v>
      </c>
    </row>
    <row r="17" spans="1:17" ht="16" customHeight="1" x14ac:dyDescent="0.15">
      <c r="A17" s="72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f>SUM(Home[[#This Row],[January]:[December]])</f>
        <v>0</v>
      </c>
      <c r="P17" s="32"/>
    </row>
    <row r="18" spans="1:17" ht="16" customHeight="1" x14ac:dyDescent="0.15">
      <c r="A18" s="72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>SUM(Home[[#This Row],[January]:[December]])</f>
        <v>0</v>
      </c>
      <c r="P18" s="33"/>
    </row>
    <row r="19" spans="1:17" ht="16" customHeight="1" x14ac:dyDescent="0.15">
      <c r="A19" s="72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>SUM(Home[[#This Row],[January]:[December]])</f>
        <v>0</v>
      </c>
      <c r="P19" s="32"/>
    </row>
    <row r="20" spans="1:17" ht="16" customHeight="1" x14ac:dyDescent="0.15">
      <c r="A20" s="72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>SUM(Home[[#This Row],[January]:[December]])</f>
        <v>0</v>
      </c>
      <c r="P20" s="33"/>
      <c r="Q20" s="3"/>
    </row>
    <row r="21" spans="1:17" ht="16" customHeight="1" x14ac:dyDescent="0.15">
      <c r="A21" s="72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>
        <f>SUM(Home[[#This Row],[January]:[December]])</f>
        <v>0</v>
      </c>
      <c r="P21" s="32"/>
    </row>
    <row r="22" spans="1:17" s="4" customFormat="1" ht="21" customHeight="1" x14ac:dyDescent="0.15">
      <c r="A22" s="73"/>
      <c r="B22" s="122" t="s">
        <v>3</v>
      </c>
      <c r="C22" s="69">
        <f>SUBTOTAL(109,Home[January])</f>
        <v>0</v>
      </c>
      <c r="D22" s="69">
        <f>SUBTOTAL(109,Home[February])</f>
        <v>0</v>
      </c>
      <c r="E22" s="69">
        <f>SUBTOTAL(109,Home[March])</f>
        <v>0</v>
      </c>
      <c r="F22" s="69">
        <f>SUBTOTAL(109,Home[April])</f>
        <v>0</v>
      </c>
      <c r="G22" s="69">
        <f>SUBTOTAL(109,Home[May])</f>
        <v>0</v>
      </c>
      <c r="H22" s="69">
        <f>SUBTOTAL(109,Home[June])</f>
        <v>0</v>
      </c>
      <c r="I22" s="69">
        <f>SUBTOTAL(109,Home[July])</f>
        <v>0</v>
      </c>
      <c r="J22" s="69">
        <f>SUBTOTAL(109,Home[August])</f>
        <v>0</v>
      </c>
      <c r="K22" s="69">
        <f>SUBTOTAL(109,Home[September])</f>
        <v>0</v>
      </c>
      <c r="L22" s="69">
        <f>SUBTOTAL(109,Home[October])</f>
        <v>0</v>
      </c>
      <c r="M22" s="69">
        <f>SUBTOTAL(109,Home[November])</f>
        <v>0</v>
      </c>
      <c r="N22" s="69">
        <f>SUBTOTAL(109,Home[December])</f>
        <v>0</v>
      </c>
      <c r="O22" s="69">
        <f>SUBTOTAL(109,Home[Year])</f>
        <v>0</v>
      </c>
      <c r="P22" s="69"/>
    </row>
    <row r="23" spans="1:17" ht="24" customHeight="1" x14ac:dyDescent="0.15">
      <c r="A23" s="74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7" ht="16" customHeight="1" x14ac:dyDescent="0.15">
      <c r="A24" s="96"/>
      <c r="B24" s="110" t="s">
        <v>39</v>
      </c>
      <c r="C24" s="42" t="s">
        <v>24</v>
      </c>
      <c r="D24" s="48" t="s">
        <v>25</v>
      </c>
      <c r="E24" s="42" t="s">
        <v>18</v>
      </c>
      <c r="F24" s="45" t="s">
        <v>19</v>
      </c>
      <c r="G24" s="42" t="s">
        <v>20</v>
      </c>
      <c r="H24" s="48" t="s">
        <v>21</v>
      </c>
      <c r="I24" s="42" t="s">
        <v>22</v>
      </c>
      <c r="J24" s="48" t="s">
        <v>26</v>
      </c>
      <c r="K24" s="43" t="s">
        <v>27</v>
      </c>
      <c r="L24" s="48" t="s">
        <v>28</v>
      </c>
      <c r="M24" s="44" t="s">
        <v>29</v>
      </c>
      <c r="N24" s="45" t="s">
        <v>30</v>
      </c>
      <c r="O24" s="44" t="s">
        <v>23</v>
      </c>
      <c r="P24" s="45" t="s">
        <v>31</v>
      </c>
    </row>
    <row r="25" spans="1:17" ht="16" customHeight="1" x14ac:dyDescent="0.15">
      <c r="A25" s="96"/>
      <c r="B25" s="46" t="s">
        <v>0</v>
      </c>
      <c r="C25" s="35"/>
      <c r="D25" s="49"/>
      <c r="E25" s="35"/>
      <c r="F25" s="40"/>
      <c r="G25" s="35"/>
      <c r="H25" s="49"/>
      <c r="I25" s="35"/>
      <c r="J25" s="49"/>
      <c r="K25" s="47"/>
      <c r="L25" s="49"/>
      <c r="M25" s="41"/>
      <c r="N25" s="40"/>
      <c r="O25" s="41">
        <f>SUM(Daily[[#This Row],[January]:[December]])</f>
        <v>0</v>
      </c>
      <c r="P25" s="39"/>
    </row>
    <row r="26" spans="1:17" ht="16" customHeight="1" x14ac:dyDescent="0.15">
      <c r="A26" s="96"/>
      <c r="B26" s="46" t="s">
        <v>40</v>
      </c>
      <c r="C26" s="35"/>
      <c r="D26" s="49"/>
      <c r="E26" s="35"/>
      <c r="F26" s="40"/>
      <c r="G26" s="35"/>
      <c r="H26" s="49"/>
      <c r="I26" s="35"/>
      <c r="J26" s="49"/>
      <c r="K26" s="47"/>
      <c r="L26" s="49"/>
      <c r="M26" s="41"/>
      <c r="N26" s="40"/>
      <c r="O26" s="41">
        <f>SUM(Daily[[#This Row],[January]:[December]])</f>
        <v>0</v>
      </c>
      <c r="P26" s="40"/>
    </row>
    <row r="27" spans="1:17" ht="16" customHeight="1" x14ac:dyDescent="0.15">
      <c r="A27" s="96"/>
      <c r="B27" s="46" t="s">
        <v>41</v>
      </c>
      <c r="C27" s="35"/>
      <c r="D27" s="49"/>
      <c r="E27" s="35"/>
      <c r="F27" s="40"/>
      <c r="G27" s="35"/>
      <c r="H27" s="49"/>
      <c r="I27" s="35"/>
      <c r="J27" s="49"/>
      <c r="K27" s="47"/>
      <c r="L27" s="49"/>
      <c r="M27" s="41"/>
      <c r="N27" s="40"/>
      <c r="O27" s="41">
        <f>SUM(Daily[[#This Row],[January]:[December]])</f>
        <v>0</v>
      </c>
      <c r="P27" s="39"/>
    </row>
    <row r="28" spans="1:17" ht="16" customHeight="1" x14ac:dyDescent="0.15">
      <c r="A28" s="96"/>
      <c r="B28" s="46" t="s">
        <v>42</v>
      </c>
      <c r="C28" s="35"/>
      <c r="D28" s="49"/>
      <c r="E28" s="35"/>
      <c r="F28" s="40"/>
      <c r="G28" s="35"/>
      <c r="H28" s="49"/>
      <c r="I28" s="35"/>
      <c r="J28" s="49"/>
      <c r="K28" s="47"/>
      <c r="L28" s="49"/>
      <c r="M28" s="41"/>
      <c r="N28" s="40"/>
      <c r="O28" s="41">
        <f>SUM(Daily[[#This Row],[January]:[December]])</f>
        <v>0</v>
      </c>
      <c r="P28" s="40"/>
    </row>
    <row r="29" spans="1:17" s="4" customFormat="1" ht="16" customHeight="1" x14ac:dyDescent="0.15">
      <c r="A29" s="96"/>
      <c r="B29" s="46" t="s">
        <v>43</v>
      </c>
      <c r="C29" s="35"/>
      <c r="D29" s="49"/>
      <c r="E29" s="35"/>
      <c r="F29" s="40"/>
      <c r="G29" s="35"/>
      <c r="H29" s="49"/>
      <c r="I29" s="35"/>
      <c r="J29" s="49"/>
      <c r="K29" s="47"/>
      <c r="L29" s="49"/>
      <c r="M29" s="41"/>
      <c r="N29" s="40"/>
      <c r="O29" s="41">
        <f>SUM(Daily[[#This Row],[January]:[December]])</f>
        <v>0</v>
      </c>
      <c r="P29" s="39"/>
    </row>
    <row r="30" spans="1:17" s="4" customFormat="1" ht="19.5" customHeight="1" x14ac:dyDescent="0.15">
      <c r="A30" s="96"/>
      <c r="B30" s="46" t="s">
        <v>44</v>
      </c>
      <c r="C30" s="35"/>
      <c r="D30" s="49"/>
      <c r="E30" s="35"/>
      <c r="F30" s="40"/>
      <c r="G30" s="35"/>
      <c r="H30" s="49"/>
      <c r="I30" s="35"/>
      <c r="J30" s="49"/>
      <c r="K30" s="47"/>
      <c r="L30" s="49"/>
      <c r="M30" s="41"/>
      <c r="N30" s="40"/>
      <c r="O30" s="41">
        <f>SUM(Daily[[#This Row],[January]:[December]])</f>
        <v>0</v>
      </c>
      <c r="P30" s="40"/>
    </row>
    <row r="31" spans="1:17" s="10" customFormat="1" ht="19.5" customHeight="1" x14ac:dyDescent="0.15">
      <c r="A31" s="96"/>
      <c r="B31" s="46" t="s">
        <v>45</v>
      </c>
      <c r="C31" s="35"/>
      <c r="D31" s="49"/>
      <c r="E31" s="35"/>
      <c r="F31" s="40"/>
      <c r="G31" s="35"/>
      <c r="H31" s="49"/>
      <c r="I31" s="35"/>
      <c r="J31" s="49"/>
      <c r="K31" s="47"/>
      <c r="L31" s="49"/>
      <c r="M31" s="41"/>
      <c r="N31" s="40"/>
      <c r="O31" s="41">
        <f>SUM(Daily[[#This Row],[January]:[December]])</f>
        <v>0</v>
      </c>
      <c r="P31" s="40"/>
    </row>
    <row r="32" spans="1:17" s="10" customFormat="1" ht="19.5" customHeight="1" x14ac:dyDescent="0.15">
      <c r="A32" s="96"/>
      <c r="B32" s="46" t="s">
        <v>46</v>
      </c>
      <c r="C32" s="35"/>
      <c r="D32" s="49"/>
      <c r="E32" s="35"/>
      <c r="F32" s="40"/>
      <c r="G32" s="35"/>
      <c r="H32" s="49"/>
      <c r="I32" s="35"/>
      <c r="J32" s="49"/>
      <c r="K32" s="47"/>
      <c r="L32" s="49"/>
      <c r="M32" s="41"/>
      <c r="N32" s="40"/>
      <c r="O32" s="41">
        <f>SUM(Daily[[#This Row],[January]:[December]])</f>
        <v>0</v>
      </c>
      <c r="P32" s="40"/>
    </row>
    <row r="33" spans="1:16" s="10" customFormat="1" ht="19.5" customHeight="1" x14ac:dyDescent="0.15">
      <c r="A33" s="96"/>
      <c r="B33" s="46" t="s">
        <v>47</v>
      </c>
      <c r="C33" s="35"/>
      <c r="D33" s="49"/>
      <c r="E33" s="35"/>
      <c r="F33" s="40"/>
      <c r="G33" s="35"/>
      <c r="H33" s="49"/>
      <c r="I33" s="35"/>
      <c r="J33" s="49"/>
      <c r="K33" s="47"/>
      <c r="L33" s="49"/>
      <c r="M33" s="41"/>
      <c r="N33" s="40"/>
      <c r="O33" s="41">
        <f>SUM(Daily[[#This Row],[January]:[December]])</f>
        <v>0</v>
      </c>
      <c r="P33" s="40"/>
    </row>
    <row r="34" spans="1:16" s="10" customFormat="1" ht="19.5" customHeight="1" x14ac:dyDescent="0.15">
      <c r="A34" s="96"/>
      <c r="B34" s="46" t="s">
        <v>48</v>
      </c>
      <c r="C34" s="35"/>
      <c r="D34" s="49"/>
      <c r="E34" s="35"/>
      <c r="F34" s="40"/>
      <c r="G34" s="35"/>
      <c r="H34" s="49"/>
      <c r="I34" s="35"/>
      <c r="J34" s="49"/>
      <c r="K34" s="47"/>
      <c r="L34" s="49"/>
      <c r="M34" s="41"/>
      <c r="N34" s="40"/>
      <c r="O34" s="41">
        <f>SUM(Daily[[#This Row],[January]:[December]])</f>
        <v>0</v>
      </c>
      <c r="P34" s="40"/>
    </row>
    <row r="35" spans="1:16" s="10" customFormat="1" ht="19.5" customHeight="1" x14ac:dyDescent="0.15">
      <c r="A35" s="96"/>
      <c r="B35" s="46" t="s">
        <v>49</v>
      </c>
      <c r="C35" s="35"/>
      <c r="D35" s="49"/>
      <c r="E35" s="35"/>
      <c r="F35" s="40"/>
      <c r="G35" s="35"/>
      <c r="H35" s="49"/>
      <c r="I35" s="35"/>
      <c r="J35" s="49"/>
      <c r="K35" s="47"/>
      <c r="L35" s="49"/>
      <c r="M35" s="41"/>
      <c r="N35" s="40"/>
      <c r="O35" s="41">
        <f>SUM(Daily[[#This Row],[January]:[December]])</f>
        <v>0</v>
      </c>
      <c r="P35" s="40"/>
    </row>
    <row r="36" spans="1:16" s="10" customFormat="1" ht="19.5" customHeight="1" x14ac:dyDescent="0.15">
      <c r="A36" s="96"/>
      <c r="B36" s="46" t="s">
        <v>1</v>
      </c>
      <c r="C36" s="35"/>
      <c r="D36" s="49"/>
      <c r="E36" s="35"/>
      <c r="F36" s="40"/>
      <c r="G36" s="35"/>
      <c r="H36" s="49"/>
      <c r="I36" s="35"/>
      <c r="J36" s="49"/>
      <c r="K36" s="47"/>
      <c r="L36" s="49"/>
      <c r="M36" s="41"/>
      <c r="N36" s="40"/>
      <c r="O36" s="41">
        <f>SUM(Daily[[#This Row],[January]:[December]])</f>
        <v>0</v>
      </c>
      <c r="P36" s="40"/>
    </row>
    <row r="37" spans="1:16" s="10" customFormat="1" ht="19.5" customHeight="1" x14ac:dyDescent="0.15">
      <c r="A37" s="96"/>
      <c r="B37" s="46" t="s">
        <v>50</v>
      </c>
      <c r="C37" s="35"/>
      <c r="D37" s="49"/>
      <c r="E37" s="35"/>
      <c r="F37" s="40"/>
      <c r="G37" s="35"/>
      <c r="H37" s="49"/>
      <c r="I37" s="35"/>
      <c r="J37" s="49"/>
      <c r="K37" s="47"/>
      <c r="L37" s="49"/>
      <c r="M37" s="41"/>
      <c r="N37" s="40"/>
      <c r="O37" s="41">
        <f>SUM(Daily[[#This Row],[January]:[December]])</f>
        <v>0</v>
      </c>
      <c r="P37" s="40"/>
    </row>
    <row r="38" spans="1:16" s="10" customFormat="1" ht="19.5" customHeight="1" x14ac:dyDescent="0.15">
      <c r="A38" s="96"/>
      <c r="B38" s="46" t="s">
        <v>51</v>
      </c>
      <c r="C38" s="35"/>
      <c r="D38" s="49"/>
      <c r="E38" s="35"/>
      <c r="F38" s="40"/>
      <c r="G38" s="35"/>
      <c r="H38" s="49"/>
      <c r="I38" s="35"/>
      <c r="J38" s="49"/>
      <c r="K38" s="47"/>
      <c r="L38" s="49"/>
      <c r="M38" s="41"/>
      <c r="N38" s="40"/>
      <c r="O38" s="41">
        <f>SUM(Daily[[#This Row],[January]:[December]])</f>
        <v>0</v>
      </c>
      <c r="P38" s="40"/>
    </row>
    <row r="39" spans="1:16" s="10" customFormat="1" ht="19.5" customHeight="1" x14ac:dyDescent="0.15">
      <c r="A39" s="96"/>
      <c r="B39" s="50" t="s">
        <v>52</v>
      </c>
      <c r="C39" s="35"/>
      <c r="D39" s="49"/>
      <c r="E39" s="51"/>
      <c r="F39" s="58"/>
      <c r="G39" s="51"/>
      <c r="H39" s="59"/>
      <c r="I39" s="51"/>
      <c r="J39" s="59"/>
      <c r="K39" s="47"/>
      <c r="L39" s="49"/>
      <c r="M39" s="41"/>
      <c r="N39" s="40"/>
      <c r="O39" s="41">
        <f>SUM(Daily[[#This Row],[January]:[December]])</f>
        <v>0</v>
      </c>
      <c r="P39" s="40"/>
    </row>
    <row r="40" spans="1:16" ht="21" customHeight="1" x14ac:dyDescent="0.15">
      <c r="A40" s="96"/>
      <c r="B40" s="123" t="s">
        <v>3</v>
      </c>
      <c r="C40" s="52">
        <f>SUBTOTAL(109,Daily[January])</f>
        <v>0</v>
      </c>
      <c r="D40" s="53">
        <f>SUBTOTAL(109,Daily[February])</f>
        <v>0</v>
      </c>
      <c r="E40" s="54">
        <f>SUBTOTAL(109,Daily[March])</f>
        <v>0</v>
      </c>
      <c r="F40" s="55">
        <f>SUBTOTAL(109,Daily[April])</f>
        <v>0</v>
      </c>
      <c r="G40" s="54">
        <f>SUBTOTAL(109,Daily[May])</f>
        <v>0</v>
      </c>
      <c r="H40" s="55">
        <f>SUBTOTAL(109,Daily[June])</f>
        <v>0</v>
      </c>
      <c r="I40" s="54">
        <f>SUBTOTAL(109,Daily[July])</f>
        <v>0</v>
      </c>
      <c r="J40" s="55">
        <f>SUBTOTAL(109,Daily[August])</f>
        <v>0</v>
      </c>
      <c r="K40" s="54">
        <f>SUBTOTAL(109,Daily[September])</f>
        <v>0</v>
      </c>
      <c r="L40" s="53">
        <f>SUBTOTAL(109,Daily[October])</f>
        <v>0</v>
      </c>
      <c r="M40" s="56">
        <f>SUBTOTAL(109,Daily[November])</f>
        <v>0</v>
      </c>
      <c r="N40" s="57">
        <f>SUBTOTAL(109,Daily[December])</f>
        <v>0</v>
      </c>
      <c r="O40" s="56">
        <f>SUBTOTAL(109,Daily[Year])</f>
        <v>0</v>
      </c>
      <c r="P40" s="57"/>
    </row>
    <row r="41" spans="1:16" ht="20" customHeight="1" x14ac:dyDescent="0.15">
      <c r="A41" s="71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16" customHeight="1" x14ac:dyDescent="0.15">
      <c r="A42" s="97"/>
      <c r="B42" s="111" t="s">
        <v>53</v>
      </c>
      <c r="C42" s="36" t="s">
        <v>24</v>
      </c>
      <c r="D42" s="23" t="s">
        <v>25</v>
      </c>
      <c r="E42" s="36" t="s">
        <v>18</v>
      </c>
      <c r="F42" s="23" t="s">
        <v>19</v>
      </c>
      <c r="G42" s="36" t="s">
        <v>20</v>
      </c>
      <c r="H42" s="23" t="s">
        <v>21</v>
      </c>
      <c r="I42" s="36" t="s">
        <v>22</v>
      </c>
      <c r="J42" s="23" t="s">
        <v>26</v>
      </c>
      <c r="K42" s="36" t="s">
        <v>27</v>
      </c>
      <c r="L42" s="23" t="s">
        <v>28</v>
      </c>
      <c r="M42" s="36" t="s">
        <v>29</v>
      </c>
      <c r="N42" s="23" t="s">
        <v>30</v>
      </c>
      <c r="O42" s="36" t="s">
        <v>23</v>
      </c>
      <c r="P42" s="23" t="s">
        <v>31</v>
      </c>
    </row>
    <row r="43" spans="1:16" ht="16" customHeight="1" x14ac:dyDescent="0.15">
      <c r="A43" s="97"/>
      <c r="B43" s="34"/>
      <c r="C43" s="35"/>
      <c r="D43" s="37"/>
      <c r="E43" s="35"/>
      <c r="F43" s="37"/>
      <c r="G43" s="35"/>
      <c r="H43" s="37"/>
      <c r="I43" s="35"/>
      <c r="J43" s="37"/>
      <c r="K43" s="35"/>
      <c r="L43" s="37"/>
      <c r="M43" s="35"/>
      <c r="N43" s="37"/>
      <c r="O43" s="35">
        <f>SUM(Transportation[[#This Row],[January]:[December]])</f>
        <v>0</v>
      </c>
      <c r="P43" s="38"/>
    </row>
    <row r="44" spans="1:16" ht="16" customHeight="1" x14ac:dyDescent="0.15">
      <c r="A44" s="97"/>
      <c r="B44" s="34"/>
      <c r="C44" s="35"/>
      <c r="D44" s="37"/>
      <c r="E44" s="35"/>
      <c r="F44" s="37"/>
      <c r="G44" s="35"/>
      <c r="H44" s="37"/>
      <c r="I44" s="35"/>
      <c r="J44" s="37"/>
      <c r="K44" s="35"/>
      <c r="L44" s="37"/>
      <c r="M44" s="35"/>
      <c r="N44" s="37"/>
      <c r="O44" s="35">
        <f>SUM(Transportation[[#This Row],[January]:[December]])</f>
        <v>0</v>
      </c>
      <c r="P44" s="37"/>
    </row>
    <row r="45" spans="1:16" ht="16" customHeight="1" x14ac:dyDescent="0.15">
      <c r="A45" s="97"/>
      <c r="B45" s="34"/>
      <c r="C45" s="35"/>
      <c r="D45" s="37"/>
      <c r="E45" s="35"/>
      <c r="F45" s="37"/>
      <c r="G45" s="35"/>
      <c r="H45" s="37"/>
      <c r="I45" s="35"/>
      <c r="J45" s="37"/>
      <c r="K45" s="35"/>
      <c r="L45" s="37"/>
      <c r="M45" s="35"/>
      <c r="N45" s="37"/>
      <c r="O45" s="35">
        <f>SUM(Transportation[[#This Row],[January]:[December]])</f>
        <v>0</v>
      </c>
      <c r="P45" s="38"/>
    </row>
    <row r="46" spans="1:16" s="4" customFormat="1" ht="16" customHeight="1" x14ac:dyDescent="0.15">
      <c r="A46" s="97"/>
      <c r="B46" s="34"/>
      <c r="C46" s="35"/>
      <c r="D46" s="37"/>
      <c r="E46" s="35"/>
      <c r="F46" s="37"/>
      <c r="G46" s="35"/>
      <c r="H46" s="37"/>
      <c r="I46" s="35"/>
      <c r="J46" s="37"/>
      <c r="K46" s="35"/>
      <c r="L46" s="37"/>
      <c r="M46" s="35"/>
      <c r="N46" s="37"/>
      <c r="O46" s="35">
        <f>SUM(Transportation[[#This Row],[January]:[December]])</f>
        <v>0</v>
      </c>
      <c r="P46" s="37"/>
    </row>
    <row r="47" spans="1:16" s="4" customFormat="1" ht="16" customHeight="1" x14ac:dyDescent="0.15">
      <c r="A47" s="97"/>
      <c r="B47" s="34"/>
      <c r="C47" s="35"/>
      <c r="D47" s="37"/>
      <c r="E47" s="35"/>
      <c r="F47" s="37"/>
      <c r="G47" s="35"/>
      <c r="H47" s="37"/>
      <c r="I47" s="35"/>
      <c r="J47" s="37"/>
      <c r="K47" s="35"/>
      <c r="L47" s="37"/>
      <c r="M47" s="35"/>
      <c r="N47" s="37"/>
      <c r="O47" s="35">
        <f>SUM(Transportation[[#This Row],[January]:[December]])</f>
        <v>0</v>
      </c>
      <c r="P47" s="38"/>
    </row>
    <row r="48" spans="1:16" ht="16" customHeight="1" x14ac:dyDescent="0.15">
      <c r="A48" s="97"/>
      <c r="B48" s="34"/>
      <c r="C48" s="35"/>
      <c r="D48" s="37"/>
      <c r="E48" s="35"/>
      <c r="F48" s="37"/>
      <c r="G48" s="35"/>
      <c r="H48" s="37"/>
      <c r="I48" s="35"/>
      <c r="J48" s="37"/>
      <c r="K48" s="35"/>
      <c r="L48" s="37"/>
      <c r="M48" s="35"/>
      <c r="N48" s="37"/>
      <c r="O48" s="35">
        <f>SUM(Transportation[[#This Row],[January]:[December]])</f>
        <v>0</v>
      </c>
      <c r="P48" s="37"/>
    </row>
    <row r="49" spans="1:16" ht="21" customHeight="1" x14ac:dyDescent="0.15">
      <c r="A49" s="98"/>
      <c r="B49" s="124" t="s">
        <v>3</v>
      </c>
      <c r="C49" s="52">
        <f>SUBTOTAL(109,Transportation[January])</f>
        <v>0</v>
      </c>
      <c r="D49" s="53">
        <f>SUBTOTAL(109,Transportation[February])</f>
        <v>0</v>
      </c>
      <c r="E49" s="52">
        <f>SUBTOTAL(109,Transportation[March])</f>
        <v>0</v>
      </c>
      <c r="F49" s="53">
        <f>SUBTOTAL(109,Transportation[April])</f>
        <v>0</v>
      </c>
      <c r="G49" s="52">
        <f>SUBTOTAL(109,Transportation[May])</f>
        <v>0</v>
      </c>
      <c r="H49" s="53">
        <f>SUBTOTAL(109,Transportation[June])</f>
        <v>0</v>
      </c>
      <c r="I49" s="52">
        <f>SUBTOTAL(109,Transportation[July])</f>
        <v>0</v>
      </c>
      <c r="J49" s="53">
        <f>SUBTOTAL(109,Transportation[August])</f>
        <v>0</v>
      </c>
      <c r="K49" s="52">
        <f>SUBTOTAL(109,Transportation[September])</f>
        <v>0</v>
      </c>
      <c r="L49" s="53">
        <f>SUBTOTAL(109,Transportation[October])</f>
        <v>0</v>
      </c>
      <c r="M49" s="52">
        <f>SUBTOTAL(109,Transportation[November])</f>
        <v>0</v>
      </c>
      <c r="N49" s="53">
        <f>SUBTOTAL(109,Transportation[December])</f>
        <v>0</v>
      </c>
      <c r="O49" s="52">
        <f>SUBTOTAL(109,Transportation[Year])</f>
        <v>0</v>
      </c>
      <c r="P49" s="53"/>
    </row>
    <row r="50" spans="1:16" ht="20" customHeight="1" x14ac:dyDescent="0.15">
      <c r="A50" s="71"/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6"/>
    </row>
    <row r="51" spans="1:16" ht="21" customHeight="1" x14ac:dyDescent="0.15">
      <c r="A51" s="99"/>
      <c r="B51" s="112" t="s">
        <v>54</v>
      </c>
      <c r="C51" s="78" t="s">
        <v>38</v>
      </c>
      <c r="D51" s="48" t="s">
        <v>66</v>
      </c>
      <c r="E51" s="82" t="s">
        <v>67</v>
      </c>
      <c r="F51" s="48" t="s">
        <v>19</v>
      </c>
      <c r="G51" s="78" t="s">
        <v>20</v>
      </c>
      <c r="H51" s="48" t="s">
        <v>21</v>
      </c>
      <c r="I51" s="82" t="s">
        <v>22</v>
      </c>
      <c r="J51" s="48" t="s">
        <v>26</v>
      </c>
      <c r="K51" s="82" t="s">
        <v>27</v>
      </c>
      <c r="L51" s="48" t="s">
        <v>28</v>
      </c>
      <c r="M51" s="82" t="s">
        <v>29</v>
      </c>
      <c r="N51" s="48" t="s">
        <v>30</v>
      </c>
      <c r="O51" s="82" t="s">
        <v>23</v>
      </c>
      <c r="P51" s="48" t="s">
        <v>31</v>
      </c>
    </row>
    <row r="52" spans="1:16" s="4" customFormat="1" ht="16" customHeight="1" x14ac:dyDescent="0.15">
      <c r="A52" s="99"/>
      <c r="B52" s="75" t="s">
        <v>2</v>
      </c>
      <c r="C52" s="79"/>
      <c r="D52" s="37"/>
      <c r="E52" s="83"/>
      <c r="F52" s="37"/>
      <c r="G52" s="79"/>
      <c r="H52" s="37"/>
      <c r="I52" s="83"/>
      <c r="J52" s="37"/>
      <c r="K52" s="83"/>
      <c r="L52" s="37"/>
      <c r="M52" s="83"/>
      <c r="N52" s="37"/>
      <c r="O52" s="83">
        <f>SUM(Entertainment[[#This Row],[Column1]:[December]])</f>
        <v>0</v>
      </c>
      <c r="P52" s="38"/>
    </row>
    <row r="53" spans="1:16" s="4" customFormat="1" ht="16" customHeight="1" x14ac:dyDescent="0.15">
      <c r="A53" s="99"/>
      <c r="B53" s="75" t="s">
        <v>70</v>
      </c>
      <c r="C53" s="79"/>
      <c r="D53" s="37"/>
      <c r="E53" s="83"/>
      <c r="F53" s="37"/>
      <c r="G53" s="79"/>
      <c r="H53" s="37"/>
      <c r="I53" s="83"/>
      <c r="J53" s="37"/>
      <c r="K53" s="83"/>
      <c r="L53" s="37"/>
      <c r="M53" s="83"/>
      <c r="N53" s="37"/>
      <c r="O53" s="83">
        <f>SUM(Entertainment[[#This Row],[Column1]:[December]])</f>
        <v>0</v>
      </c>
      <c r="P53" s="37"/>
    </row>
    <row r="54" spans="1:16" ht="16" customHeight="1" x14ac:dyDescent="0.15">
      <c r="A54" s="99"/>
      <c r="B54" s="75" t="s">
        <v>55</v>
      </c>
      <c r="C54" s="79"/>
      <c r="D54" s="37"/>
      <c r="E54" s="83"/>
      <c r="F54" s="37"/>
      <c r="G54" s="79"/>
      <c r="H54" s="37"/>
      <c r="I54" s="83"/>
      <c r="J54" s="37"/>
      <c r="K54" s="83"/>
      <c r="L54" s="37"/>
      <c r="M54" s="83"/>
      <c r="N54" s="37"/>
      <c r="O54" s="83">
        <f>SUM(Entertainment[[#This Row],[Column1]:[December]])</f>
        <v>0</v>
      </c>
      <c r="P54" s="38"/>
    </row>
    <row r="55" spans="1:16" s="10" customFormat="1" ht="16" customHeight="1" x14ac:dyDescent="0.15">
      <c r="A55" s="99"/>
      <c r="B55" s="75" t="s">
        <v>56</v>
      </c>
      <c r="C55" s="79"/>
      <c r="D55" s="37"/>
      <c r="E55" s="83"/>
      <c r="F55" s="37"/>
      <c r="G55" s="79"/>
      <c r="H55" s="37"/>
      <c r="I55" s="83"/>
      <c r="J55" s="37"/>
      <c r="K55" s="83"/>
      <c r="L55" s="37"/>
      <c r="M55" s="83"/>
      <c r="N55" s="37"/>
      <c r="O55" s="83">
        <f>SUM(Entertainment[[#This Row],[Column1]:[December]])</f>
        <v>0</v>
      </c>
      <c r="P55" s="38"/>
    </row>
    <row r="56" spans="1:16" s="10" customFormat="1" ht="16" customHeight="1" x14ac:dyDescent="0.15">
      <c r="A56" s="99"/>
      <c r="B56" s="75" t="s">
        <v>57</v>
      </c>
      <c r="C56" s="79"/>
      <c r="D56" s="37"/>
      <c r="E56" s="83"/>
      <c r="F56" s="37"/>
      <c r="G56" s="79"/>
      <c r="H56" s="37"/>
      <c r="I56" s="83"/>
      <c r="J56" s="37"/>
      <c r="K56" s="83"/>
      <c r="L56" s="37"/>
      <c r="M56" s="83"/>
      <c r="N56" s="37"/>
      <c r="O56" s="83">
        <f>SUM(Entertainment[[#This Row],[Column1]:[December]])</f>
        <v>0</v>
      </c>
      <c r="P56" s="38"/>
    </row>
    <row r="57" spans="1:16" s="10" customFormat="1" ht="16" customHeight="1" x14ac:dyDescent="0.15">
      <c r="A57" s="99"/>
      <c r="B57" s="75" t="s">
        <v>58</v>
      </c>
      <c r="C57" s="79"/>
      <c r="D57" s="37"/>
      <c r="E57" s="83"/>
      <c r="F57" s="37"/>
      <c r="G57" s="79"/>
      <c r="H57" s="37"/>
      <c r="I57" s="83"/>
      <c r="J57" s="37"/>
      <c r="K57" s="83"/>
      <c r="L57" s="37"/>
      <c r="M57" s="83"/>
      <c r="N57" s="37"/>
      <c r="O57" s="83">
        <f>SUM(Entertainment[[#This Row],[Column1]:[December]])</f>
        <v>0</v>
      </c>
      <c r="P57" s="38"/>
    </row>
    <row r="58" spans="1:16" ht="16" customHeight="1" x14ac:dyDescent="0.15">
      <c r="A58" s="99"/>
      <c r="B58" s="76" t="s">
        <v>59</v>
      </c>
      <c r="C58" s="81"/>
      <c r="D58" s="37"/>
      <c r="E58" s="83"/>
      <c r="F58" s="84"/>
      <c r="G58" s="79"/>
      <c r="H58" s="37"/>
      <c r="I58" s="83"/>
      <c r="J58" s="37"/>
      <c r="K58" s="83"/>
      <c r="L58" s="37"/>
      <c r="M58" s="83"/>
      <c r="N58" s="37"/>
      <c r="O58" s="83">
        <f>SUM(Entertainment[[#This Row],[Column1]:[December]])</f>
        <v>0</v>
      </c>
      <c r="P58" s="84"/>
    </row>
    <row r="59" spans="1:16" ht="21" customHeight="1" x14ac:dyDescent="0.15">
      <c r="A59" s="68"/>
      <c r="B59" s="125" t="s">
        <v>3</v>
      </c>
      <c r="C59" s="80">
        <f>SUBTOTAL(109,Entertainment[Column1])</f>
        <v>0</v>
      </c>
      <c r="D59" s="53">
        <f>SUBTOTAL(109,Entertainment[Column2])</f>
        <v>0</v>
      </c>
      <c r="E59" s="77">
        <f>SUBTOTAL(109,Entertainment[Column3])</f>
        <v>0</v>
      </c>
      <c r="F59" s="53">
        <f>SUBTOTAL(109,Entertainment[April])</f>
        <v>0</v>
      </c>
      <c r="G59" s="80">
        <f>SUBTOTAL(109,Entertainment[May])</f>
        <v>0</v>
      </c>
      <c r="H59" s="53">
        <f>SUBTOTAL(109,Entertainment[June])</f>
        <v>0</v>
      </c>
      <c r="I59" s="77">
        <f>SUBTOTAL(109,Entertainment[July])</f>
        <v>0</v>
      </c>
      <c r="J59" s="53">
        <f>SUBTOTAL(109,Entertainment[August])</f>
        <v>0</v>
      </c>
      <c r="K59" s="77">
        <f>SUBTOTAL(109,Entertainment[September])</f>
        <v>0</v>
      </c>
      <c r="L59" s="53">
        <f>SUBTOTAL(109,Entertainment[October])</f>
        <v>0</v>
      </c>
      <c r="M59" s="77">
        <f>SUBTOTAL(109,Entertainment[November])</f>
        <v>0</v>
      </c>
      <c r="N59" s="53">
        <f>SUBTOTAL(109,Entertainment[December])</f>
        <v>0</v>
      </c>
      <c r="O59" s="77">
        <f>SUBTOTAL(109,Entertainment[Year])</f>
        <v>0</v>
      </c>
      <c r="P59" s="57"/>
    </row>
    <row r="60" spans="1:16" ht="20" customHeight="1" x14ac:dyDescent="0.15">
      <c r="A60" s="65"/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6"/>
    </row>
    <row r="61" spans="1:16" ht="21" customHeight="1" x14ac:dyDescent="0.15">
      <c r="A61" s="100"/>
      <c r="B61" s="113" t="s">
        <v>60</v>
      </c>
      <c r="C61" s="78" t="s">
        <v>68</v>
      </c>
      <c r="D61" s="45" t="s">
        <v>66</v>
      </c>
      <c r="E61" s="78" t="s">
        <v>67</v>
      </c>
      <c r="F61" s="45" t="s">
        <v>19</v>
      </c>
      <c r="G61" s="78" t="s">
        <v>20</v>
      </c>
      <c r="H61" s="45" t="s">
        <v>21</v>
      </c>
      <c r="I61" s="78" t="s">
        <v>22</v>
      </c>
      <c r="J61" s="45" t="s">
        <v>26</v>
      </c>
      <c r="K61" s="78" t="s">
        <v>27</v>
      </c>
      <c r="L61" s="45" t="s">
        <v>28</v>
      </c>
      <c r="M61" s="78" t="s">
        <v>29</v>
      </c>
      <c r="N61" s="45" t="s">
        <v>30</v>
      </c>
      <c r="O61" s="78" t="s">
        <v>23</v>
      </c>
      <c r="P61" s="45" t="s">
        <v>31</v>
      </c>
    </row>
    <row r="62" spans="1:16" ht="16" customHeight="1" x14ac:dyDescent="0.15">
      <c r="A62" s="100"/>
      <c r="B62" s="86" t="s">
        <v>61</v>
      </c>
      <c r="C62" s="79"/>
      <c r="D62" s="85"/>
      <c r="E62" s="79"/>
      <c r="F62" s="85"/>
      <c r="G62" s="79"/>
      <c r="H62" s="85"/>
      <c r="I62" s="79"/>
      <c r="J62" s="85"/>
      <c r="K62" s="79"/>
      <c r="L62" s="85"/>
      <c r="M62" s="79"/>
      <c r="N62" s="85"/>
      <c r="O62" s="79">
        <f>SUM(Health[[#This Row],[ ₦22.00 ]:[December]])</f>
        <v>0</v>
      </c>
      <c r="P62" s="85"/>
    </row>
    <row r="63" spans="1:16" ht="16" customHeight="1" x14ac:dyDescent="0.15">
      <c r="A63" s="100"/>
      <c r="B63" s="86" t="s">
        <v>62</v>
      </c>
      <c r="C63" s="79"/>
      <c r="D63" s="85"/>
      <c r="E63" s="79"/>
      <c r="F63" s="85"/>
      <c r="G63" s="79"/>
      <c r="H63" s="85"/>
      <c r="I63" s="79"/>
      <c r="J63" s="85"/>
      <c r="K63" s="79"/>
      <c r="L63" s="85"/>
      <c r="M63" s="79"/>
      <c r="N63" s="85"/>
      <c r="O63" s="79">
        <f>SUM(Health[[#This Row],[ ₦22.00 ]:[December]])</f>
        <v>0</v>
      </c>
      <c r="P63" s="39"/>
    </row>
    <row r="64" spans="1:16" s="4" customFormat="1" ht="16" customHeight="1" x14ac:dyDescent="0.15">
      <c r="A64" s="100"/>
      <c r="B64" s="86" t="s">
        <v>63</v>
      </c>
      <c r="C64" s="79"/>
      <c r="D64" s="85"/>
      <c r="E64" s="79"/>
      <c r="F64" s="85"/>
      <c r="G64" s="79"/>
      <c r="H64" s="85"/>
      <c r="I64" s="79"/>
      <c r="J64" s="85"/>
      <c r="K64" s="79"/>
      <c r="L64" s="85"/>
      <c r="M64" s="79"/>
      <c r="N64" s="85"/>
      <c r="O64" s="79">
        <f>SUM(Health[[#This Row],[ ₦22.00 ]:[December]])</f>
        <v>0</v>
      </c>
      <c r="P64" s="85"/>
    </row>
    <row r="65" spans="1:16" ht="21" customHeight="1" x14ac:dyDescent="0.15">
      <c r="A65" s="68"/>
      <c r="B65" s="123" t="s">
        <v>3</v>
      </c>
      <c r="C65" s="80">
        <f>SUBTOTAL(109,C62:C64)</f>
        <v>0</v>
      </c>
      <c r="D65" s="57">
        <f>SUBTOTAL(109,Health[Column2])</f>
        <v>0</v>
      </c>
      <c r="E65" s="80">
        <f>SUBTOTAL(109,Health[Column3])</f>
        <v>0</v>
      </c>
      <c r="F65" s="57">
        <f>SUBTOTAL(109,Health[April])</f>
        <v>0</v>
      </c>
      <c r="G65" s="80">
        <f>SUBTOTAL(109,Health[May])</f>
        <v>0</v>
      </c>
      <c r="H65" s="57">
        <f>SUBTOTAL(109,Health[June])</f>
        <v>0</v>
      </c>
      <c r="I65" s="80">
        <f>SUBTOTAL(109,Health[July])</f>
        <v>0</v>
      </c>
      <c r="J65" s="57">
        <f>SUBTOTAL(109,Health[August])</f>
        <v>0</v>
      </c>
      <c r="K65" s="80">
        <f>SUBTOTAL(109,Health[September])</f>
        <v>0</v>
      </c>
      <c r="L65" s="57">
        <f>SUBTOTAL(109,Health[October])</f>
        <v>0</v>
      </c>
      <c r="M65" s="80">
        <f>SUBTOTAL(109,Health[November])</f>
        <v>0</v>
      </c>
      <c r="N65" s="57">
        <f>SUBTOTAL(109,Health[December])</f>
        <v>0</v>
      </c>
      <c r="O65" s="80">
        <f>SUBTOTAL(109,Health[Year])</f>
        <v>0</v>
      </c>
      <c r="P65" s="57"/>
    </row>
    <row r="66" spans="1:16" s="10" customFormat="1" ht="21" customHeight="1" thickBot="1" x14ac:dyDescent="0.2">
      <c r="A66" s="9"/>
      <c r="B66" s="13"/>
      <c r="C66" s="14"/>
      <c r="D66" s="15"/>
      <c r="E66" s="14"/>
      <c r="F66" s="15"/>
      <c r="G66" s="14"/>
      <c r="H66" s="15"/>
      <c r="I66" s="14"/>
      <c r="J66" s="15"/>
      <c r="K66" s="14"/>
      <c r="L66" s="15"/>
      <c r="M66" s="14"/>
      <c r="N66" s="15"/>
      <c r="O66" s="14"/>
      <c r="P66" s="15"/>
    </row>
    <row r="67" spans="1:16" s="17" customFormat="1" ht="20" customHeight="1" thickTop="1" x14ac:dyDescent="0.15">
      <c r="A67" s="16"/>
      <c r="B67" s="107" t="s">
        <v>64</v>
      </c>
      <c r="C67" s="108">
        <f>Income[[#Totals],[ ₦2.00 ]]-Daily[[#Totals],[January]]-Home[[#Totals],[January]]-Transportation[[#Totals],[January]]-Entertainment[[#Totals],[Column1]]-Health[[#Totals],[ ₦22.00 ]]</f>
        <v>0</v>
      </c>
      <c r="D67" s="108">
        <f>Income[[#Totals],[February]]-Home[[#Totals],[February]]-Daily[[#Totals],[February]]-Transportation[[#Totals],[February]]-Entertainment[[#Totals],[Column2]]-Health[[#Totals],[Column2]]</f>
        <v>0</v>
      </c>
      <c r="E67" s="108">
        <f>Income[[#Totals],[March]]-Home[[#Totals],[March]]-Daily[[#Totals],[March]]-Transportation[[#Totals],[March]]-Entertainment[[#Totals],[Column3]]-Health[[#Totals],[Column3]]</f>
        <v>0</v>
      </c>
      <c r="F67" s="108">
        <f>Income[[#Totals],[April]]-Home[[#Totals],[April]]-Daily[[#Totals],[April]]-Transportation[[#Totals],[April]]-Entertainment[[#Totals],[April]]-Health[[#Totals],[April]]</f>
        <v>0</v>
      </c>
      <c r="G67" s="108">
        <f>Income[[#Totals],[May]]-Home[[#Totals],[May]]-Daily[[#Totals],[May]]-Transportation[[#Totals],[May]]-Entertainment[[#Totals],[May]]-Health[[#Totals],[May]]</f>
        <v>0</v>
      </c>
      <c r="H67" s="108">
        <f>Income[[#Totals],[June]]-Home[[#Totals],[June]]-Daily[[#Totals],[June]]-Transportation[[#Totals],[June]]-Entertainment[[#Totals],[June]]-Health[[#Totals],[June]]</f>
        <v>0</v>
      </c>
      <c r="I67" s="108">
        <f>Income[[#Totals],[July]]-Home[[#Totals],[July]]-Daily[[#Totals],[July]]-Transportation[[#Totals],[July]]-Entertainment[[#Totals],[July]]-Health[[#Totals],[July]]</f>
        <v>0</v>
      </c>
      <c r="J67" s="108">
        <f>Income[[#Totals],[August]]-Home[[#Totals],[August]]-Daily[[#Totals],[August]]-Transportation[[#Totals],[August]]-Entertainment[[#Totals],[August]]-Health[[#Totals],[August]]</f>
        <v>0</v>
      </c>
      <c r="K67" s="108">
        <f>Income[[#Totals],[September]]-Home[[#Totals],[September]]-Daily[[#Totals],[September]]-Transportation[[#Totals],[September]]-Entertainment[[#Totals],[September]]-Health[[#Totals],[September]]</f>
        <v>0</v>
      </c>
      <c r="L67" s="108">
        <f>Income[[#Totals],[October]]-Home[[#Totals],[October]]-Daily[[#Totals],[October]]-Transportation[[#Totals],[October]]-Entertainment[[#Totals],[October]]-Health[[#Totals],[October]]</f>
        <v>0</v>
      </c>
      <c r="M67" s="108">
        <f>Income[[#Totals],[November]]-Home[[#Totals],[November]]-Daily[[#Totals],[November]]-Transportation[[#Totals],[November]]-Entertainment[[#Totals],[November]]-Health[[#Totals],[November]]</f>
        <v>0</v>
      </c>
      <c r="N67" s="108">
        <f>Income[[#Totals],[December]]-Home[[#Totals],[December]]-Daily[[#Totals],[December]]-Transportation[[#Totals],[December]]-Entertainment[[#Totals],[December]]-Health[[#Totals],[December]]</f>
        <v>0</v>
      </c>
      <c r="O67" s="108">
        <f>Income[[#Totals],[Year]]-Home[[#Totals],[Year]]-Daily[[#Totals],[Year]]-Transportation[[#Totals],[Year]]-Entertainment[[#Totals],[Year]]-Health[[#Totals],[Year]]</f>
        <v>0</v>
      </c>
      <c r="P67" s="108"/>
    </row>
    <row r="68" spans="1:16" s="4" customFormat="1" ht="16" customHeight="1" x14ac:dyDescent="0.15">
      <c r="A68" s="9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6" customHeight="1" x14ac:dyDescent="0.15">
      <c r="A69" s="9"/>
      <c r="B69" s="9"/>
    </row>
    <row r="70" spans="1:16" ht="16" customHeight="1" x14ac:dyDescent="0.15">
      <c r="A70" s="9"/>
      <c r="B70" s="9"/>
    </row>
    <row r="71" spans="1:16" ht="16" customHeight="1" x14ac:dyDescent="0.15">
      <c r="A71" s="9"/>
      <c r="B71" s="9"/>
    </row>
    <row r="72" spans="1:16" ht="16" customHeight="1" x14ac:dyDescent="0.15">
      <c r="A72" s="5"/>
      <c r="B72" s="9"/>
    </row>
    <row r="73" spans="1:16" ht="16" customHeight="1" x14ac:dyDescent="0.15">
      <c r="A73" s="9"/>
      <c r="B73" s="9"/>
    </row>
    <row r="74" spans="1:16" ht="21" customHeight="1" x14ac:dyDescent="0.15">
      <c r="A74" s="9"/>
      <c r="B74" s="9"/>
    </row>
    <row r="75" spans="1:16" s="4" customFormat="1" ht="20" customHeight="1" x14ac:dyDescent="0.15">
      <c r="A75" s="9"/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6" ht="21" customHeight="1" x14ac:dyDescent="0.15">
      <c r="A76" s="9"/>
      <c r="B76" s="9"/>
    </row>
    <row r="77" spans="1:16" ht="16" customHeight="1" x14ac:dyDescent="0.15">
      <c r="A77" s="9"/>
      <c r="B77" s="9"/>
      <c r="D77" s="2"/>
    </row>
    <row r="78" spans="1:16" ht="16" customHeight="1" x14ac:dyDescent="0.15">
      <c r="A78" s="9"/>
      <c r="B78" s="9"/>
    </row>
    <row r="79" spans="1:16" ht="16" customHeight="1" x14ac:dyDescent="0.15">
      <c r="A79" s="5"/>
      <c r="B79" s="9"/>
    </row>
    <row r="80" spans="1:16" ht="16" customHeight="1" x14ac:dyDescent="0.15">
      <c r="A80" s="9"/>
      <c r="B80" s="9"/>
    </row>
    <row r="81" spans="1:15" ht="21" customHeight="1" x14ac:dyDescent="0.15">
      <c r="B81" s="9"/>
    </row>
    <row r="82" spans="1:15" ht="20" customHeight="1" x14ac:dyDescent="0.15">
      <c r="A82" s="9"/>
      <c r="B82" s="9"/>
    </row>
    <row r="83" spans="1:15" s="4" customFormat="1" ht="21" customHeight="1" x14ac:dyDescent="0.15">
      <c r="A83" s="9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6" customHeight="1" x14ac:dyDescent="0.15">
      <c r="A84" s="9"/>
      <c r="B84" s="9"/>
    </row>
    <row r="85" spans="1:15" ht="16" customHeight="1" x14ac:dyDescent="0.15">
      <c r="A85" s="9"/>
      <c r="B85" s="9"/>
    </row>
    <row r="86" spans="1:15" ht="16" customHeight="1" x14ac:dyDescent="0.15">
      <c r="A86" s="9"/>
      <c r="B86" s="9"/>
    </row>
    <row r="87" spans="1:15" ht="16" customHeight="1" x14ac:dyDescent="0.15">
      <c r="A87" s="9"/>
      <c r="B87" s="9"/>
    </row>
    <row r="88" spans="1:15" ht="16" customHeight="1" x14ac:dyDescent="0.15">
      <c r="A88" s="9"/>
      <c r="B88" s="9"/>
    </row>
    <row r="89" spans="1:15" ht="16" customHeight="1" x14ac:dyDescent="0.15">
      <c r="B89" s="9"/>
    </row>
    <row r="90" spans="1:15" ht="16" customHeight="1" x14ac:dyDescent="0.15">
      <c r="A90" s="9"/>
      <c r="B90" s="9"/>
    </row>
    <row r="91" spans="1:15" ht="21" customHeight="1" x14ac:dyDescent="0.15">
      <c r="A91" s="9"/>
      <c r="B91" s="9"/>
    </row>
    <row r="92" spans="1:15" ht="20" customHeight="1" x14ac:dyDescent="0.15">
      <c r="A92" s="9"/>
      <c r="B92" s="9"/>
    </row>
    <row r="93" spans="1:15" ht="21" customHeight="1" x14ac:dyDescent="0.15">
      <c r="A93" s="9"/>
      <c r="B93" s="9"/>
    </row>
    <row r="94" spans="1:15" ht="16" customHeight="1" x14ac:dyDescent="0.15">
      <c r="A94" s="9"/>
      <c r="B94" s="9"/>
    </row>
    <row r="95" spans="1:15" ht="16" customHeight="1" x14ac:dyDescent="0.15">
      <c r="A95" s="9"/>
      <c r="B95" s="9"/>
    </row>
    <row r="96" spans="1:15" ht="16" customHeight="1" x14ac:dyDescent="0.15">
      <c r="A96" s="9"/>
      <c r="B96" s="9"/>
    </row>
    <row r="97" spans="1:15" ht="16" customHeight="1" x14ac:dyDescent="0.15">
      <c r="A97" s="5"/>
      <c r="B97" s="9"/>
    </row>
    <row r="98" spans="1:15" ht="16" customHeight="1" x14ac:dyDescent="0.15">
      <c r="A98" s="9"/>
      <c r="B98" s="9"/>
    </row>
    <row r="99" spans="1:15" s="4" customFormat="1" ht="21" customHeight="1" x14ac:dyDescent="0.15">
      <c r="A99" s="9"/>
      <c r="B99" s="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0" customHeight="1" x14ac:dyDescent="0.15">
      <c r="A100" s="9"/>
      <c r="B100" s="9"/>
    </row>
    <row r="101" spans="1:15" ht="21" customHeight="1" x14ac:dyDescent="0.15">
      <c r="A101" s="9"/>
      <c r="B101" s="9"/>
    </row>
    <row r="102" spans="1:15" ht="16" customHeight="1" x14ac:dyDescent="0.15">
      <c r="A102" s="9"/>
      <c r="B102" s="9"/>
    </row>
    <row r="103" spans="1:15" ht="16" customHeight="1" x14ac:dyDescent="0.15">
      <c r="A103" s="9"/>
      <c r="B103" s="9"/>
    </row>
    <row r="104" spans="1:15" ht="16" customHeight="1" x14ac:dyDescent="0.15">
      <c r="A104" s="9"/>
      <c r="B104" s="9"/>
    </row>
    <row r="105" spans="1:15" ht="16" customHeight="1" x14ac:dyDescent="0.15">
      <c r="B105" s="9"/>
    </row>
    <row r="106" spans="1:15" s="4" customFormat="1" ht="16" customHeight="1" x14ac:dyDescent="0.15">
      <c r="A106" s="9"/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1" customHeight="1" x14ac:dyDescent="0.15">
      <c r="A107" s="9"/>
      <c r="B107" s="9"/>
    </row>
    <row r="108" spans="1:15" ht="20" customHeight="1" x14ac:dyDescent="0.15">
      <c r="A108" s="9"/>
      <c r="B108" s="9"/>
    </row>
    <row r="109" spans="1:15" s="4" customFormat="1" ht="21" customHeight="1" x14ac:dyDescent="0.15">
      <c r="A109" s="9"/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6" customHeight="1" x14ac:dyDescent="0.15">
      <c r="A110" s="9"/>
      <c r="B110" s="9"/>
    </row>
    <row r="111" spans="1:15" ht="16" customHeight="1" x14ac:dyDescent="0.15">
      <c r="A111" s="9"/>
      <c r="B111" s="9"/>
    </row>
    <row r="112" spans="1:15" ht="16" customHeight="1" x14ac:dyDescent="0.15">
      <c r="B112" s="9"/>
    </row>
    <row r="113" spans="1:2" ht="16" customHeight="1" x14ac:dyDescent="0.15">
      <c r="B113" s="9"/>
    </row>
    <row r="114" spans="1:2" ht="16" customHeight="1" x14ac:dyDescent="0.15">
      <c r="A114" s="6"/>
      <c r="B114" s="9"/>
    </row>
    <row r="115" spans="1:2" ht="21" customHeight="1" x14ac:dyDescent="0.15">
      <c r="A115" s="6"/>
      <c r="B115" s="9"/>
    </row>
    <row r="116" spans="1:2" ht="20" customHeight="1" x14ac:dyDescent="0.15">
      <c r="A116" s="6"/>
      <c r="B116" s="9"/>
    </row>
    <row r="117" spans="1:2" ht="21" customHeight="1" x14ac:dyDescent="0.15">
      <c r="A117" s="6"/>
      <c r="B117" s="9"/>
    </row>
    <row r="118" spans="1:2" ht="16" customHeight="1" x14ac:dyDescent="0.15"/>
    <row r="119" spans="1:2" ht="16" customHeight="1" x14ac:dyDescent="0.15"/>
    <row r="120" spans="1:2" ht="8" customHeight="1" x14ac:dyDescent="0.15"/>
  </sheetData>
  <mergeCells count="5">
    <mergeCell ref="A5:C5"/>
    <mergeCell ref="B41:P41"/>
    <mergeCell ref="B60:P60"/>
    <mergeCell ref="B50:P50"/>
    <mergeCell ref="E5:P5"/>
  </mergeCells>
  <printOptions horizontalCentered="1"/>
  <pageMargins left="0.4" right="0.4" top="0.4" bottom="0.4" header="0.3" footer="0.3"/>
  <pageSetup scale="72" fitToHeight="0" orientation="landscape"/>
  <headerFooter differentFirst="1">
    <oddFooter>Page &amp;P of &amp;N</oddFooter>
  </headerFooter>
  <drawing r:id="rId1"/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0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BUDGET'!C62:N62</xm:f>
              <xm:sqref>P62</xm:sqref>
            </x14:sparkline>
            <x14:sparkline>
              <xm:f>'PERSONAL BUDGET'!C63:N63</xm:f>
              <xm:sqref>P63</xm:sqref>
            </x14:sparkline>
            <x14:sparkline>
              <xm:f>'PERSONAL BUDGET'!C64:N64</xm:f>
              <xm:sqref>P64</xm:sqref>
            </x14:sparkline>
            <x14:sparkline>
              <xm:f>'PERSONAL BUDGET'!C65:N65</xm:f>
              <xm:sqref>P65</xm:sqref>
            </x14:sparkline>
            <x14:sparkline>
              <xm:f>'PERSONAL BUDGET'!C66:N66</xm:f>
              <xm:sqref>P66</xm:sqref>
            </x14:sparkline>
          </x14:sparklines>
        </x14:sparklineGroup>
        <x14:sparklineGroup displayEmptyCellsAs="gap" high="1" low="1" xr2:uid="{00000000-0003-0000-00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BUDGET'!C52:N52</xm:f>
              <xm:sqref>P52</xm:sqref>
            </x14:sparkline>
            <x14:sparkline>
              <xm:f>'PERSONAL BUDGET'!C53:N53</xm:f>
              <xm:sqref>P53</xm:sqref>
            </x14:sparkline>
            <x14:sparkline>
              <xm:f>'PERSONAL BUDGET'!C54:N54</xm:f>
              <xm:sqref>P54</xm:sqref>
            </x14:sparkline>
            <x14:sparkline>
              <xm:f>'PERSONAL BUDGET'!C55:N55</xm:f>
              <xm:sqref>P55</xm:sqref>
            </x14:sparkline>
            <x14:sparkline>
              <xm:f>'PERSONAL BUDGET'!C56:N56</xm:f>
              <xm:sqref>P56</xm:sqref>
            </x14:sparkline>
            <x14:sparkline>
              <xm:f>'PERSONAL BUDGET'!C57:N57</xm:f>
              <xm:sqref>P57</xm:sqref>
            </x14:sparkline>
            <x14:sparkline>
              <xm:f>'PERSONAL BUDGET'!C58:N58</xm:f>
              <xm:sqref>P58</xm:sqref>
            </x14:sparkline>
            <x14:sparkline>
              <xm:f>'PERSONAL BUDGET'!C59:N59</xm:f>
              <xm:sqref>P59</xm:sqref>
            </x14:sparkline>
          </x14:sparklines>
        </x14:sparklineGroup>
        <x14:sparklineGroup displayEmptyCellsAs="gap" high="1" low="1" xr2:uid="{00000000-0003-0000-00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BUDGET'!C43:N43</xm:f>
              <xm:sqref>P43</xm:sqref>
            </x14:sparkline>
            <x14:sparkline>
              <xm:f>'PERSONAL BUDGET'!C44:N44</xm:f>
              <xm:sqref>P44</xm:sqref>
            </x14:sparkline>
            <x14:sparkline>
              <xm:f>'PERSONAL BUDGET'!C45:N45</xm:f>
              <xm:sqref>P45</xm:sqref>
            </x14:sparkline>
            <x14:sparkline>
              <xm:f>'PERSONAL BUDGET'!C46:N46</xm:f>
              <xm:sqref>P46</xm:sqref>
            </x14:sparkline>
            <x14:sparkline>
              <xm:f>'PERSONAL BUDGET'!C47:N47</xm:f>
              <xm:sqref>P47</xm:sqref>
            </x14:sparkline>
            <x14:sparkline>
              <xm:f>'PERSONAL BUDGET'!C48:N48</xm:f>
              <xm:sqref>P48</xm:sqref>
            </x14:sparkline>
            <x14:sparkline>
              <xm:f>'PERSONAL BUDGET'!C49:N49</xm:f>
              <xm:sqref>P49</xm:sqref>
            </x14:sparkline>
          </x14:sparklines>
        </x14:sparklineGroup>
        <x14:sparklineGroup displayEmptyCellsAs="gap" high="1" low="1" xr2:uid="{00000000-0003-0000-00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BUDGET'!C25:N25</xm:f>
              <xm:sqref>P25</xm:sqref>
            </x14:sparkline>
            <x14:sparkline>
              <xm:f>'PERSONAL BUDGET'!C26:N26</xm:f>
              <xm:sqref>P26</xm:sqref>
            </x14:sparkline>
            <x14:sparkline>
              <xm:f>'PERSONAL BUDGET'!C27:N27</xm:f>
              <xm:sqref>P27</xm:sqref>
            </x14:sparkline>
            <x14:sparkline>
              <xm:f>'PERSONAL BUDGET'!C28:N28</xm:f>
              <xm:sqref>P28</xm:sqref>
            </x14:sparkline>
            <x14:sparkline>
              <xm:f>'PERSONAL BUDGET'!C29:N29</xm:f>
              <xm:sqref>P29</xm:sqref>
            </x14:sparkline>
            <x14:sparkline>
              <xm:f>'PERSONAL BUDGET'!C30:N30</xm:f>
              <xm:sqref>P30</xm:sqref>
            </x14:sparkline>
            <x14:sparkline>
              <xm:f>'PERSONAL BUDGET'!C31:N31</xm:f>
              <xm:sqref>P31</xm:sqref>
            </x14:sparkline>
            <x14:sparkline>
              <xm:f>'PERSONAL BUDGET'!C32:N32</xm:f>
              <xm:sqref>P32</xm:sqref>
            </x14:sparkline>
            <x14:sparkline>
              <xm:f>'PERSONAL BUDGET'!C33:N33</xm:f>
              <xm:sqref>P33</xm:sqref>
            </x14:sparkline>
            <x14:sparkline>
              <xm:f>'PERSONAL BUDGET'!C34:N34</xm:f>
              <xm:sqref>P34</xm:sqref>
            </x14:sparkline>
            <x14:sparkline>
              <xm:f>'PERSONAL BUDGET'!C35:N35</xm:f>
              <xm:sqref>P35</xm:sqref>
            </x14:sparkline>
            <x14:sparkline>
              <xm:f>'PERSONAL BUDGET'!C36:N36</xm:f>
              <xm:sqref>P36</xm:sqref>
            </x14:sparkline>
            <x14:sparkline>
              <xm:f>'PERSONAL BUDGET'!C37:N37</xm:f>
              <xm:sqref>P37</xm:sqref>
            </x14:sparkline>
            <x14:sparkline>
              <xm:f>'PERSONAL BUDGET'!C38:N38</xm:f>
              <xm:sqref>P38</xm:sqref>
            </x14:sparkline>
            <x14:sparkline>
              <xm:f>'PERSONAL BUDGET'!C39:N39</xm:f>
              <xm:sqref>P39</xm:sqref>
            </x14:sparkline>
            <x14:sparkline>
              <xm:f>'PERSONAL BUDGET'!C40:N40</xm:f>
              <xm:sqref>P40</xm:sqref>
            </x14:sparkline>
          </x14:sparklines>
        </x14:sparklineGroup>
        <x14:sparklineGroup displayEmptyCellsAs="gap" high="1" low="1" xr2:uid="{00000000-0003-0000-00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BUDGET'!C17:N17</xm:f>
              <xm:sqref>P17</xm:sqref>
            </x14:sparkline>
          </x14:sparklines>
        </x14:sparklineGroup>
        <x14:sparklineGroup displayEmptyCellsAs="gap" high="1" low="1" xr2:uid="{00000000-0003-0000-00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BUDGET'!C10:N10</xm:f>
              <xm:sqref>P10</xm:sqref>
            </x14:sparkline>
            <x14:sparkline>
              <xm:f>'PERSONAL BUDGET'!C11:N11</xm:f>
              <xm:sqref>P11</xm:sqref>
            </x14:sparkline>
            <x14:sparkline>
              <xm:f>'PERSONAL BUDGET'!C12:N12</xm:f>
              <xm:sqref>P12</xm:sqref>
            </x14:sparkline>
            <x14:sparkline>
              <xm:f>'PERSONAL BUDGET'!C13:N13</xm:f>
              <xm:sqref>P13</xm:sqref>
            </x14:sparkline>
          </x14:sparklines>
        </x14:sparklineGroup>
        <x14:sparklineGroup displayEmptyCellsAs="gap" high="1" low="1" xr2:uid="{00000000-0003-0000-00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BUDGET'!C18:N18</xm:f>
              <xm:sqref>P18</xm:sqref>
            </x14:sparkline>
            <x14:sparkline>
              <xm:f>'PERSONAL BUDGET'!C19:N19</xm:f>
              <xm:sqref>P19</xm:sqref>
            </x14:sparkline>
            <x14:sparkline>
              <xm:f>'PERSONAL BUDGET'!C20:N20</xm:f>
              <xm:sqref>P20</xm:sqref>
            </x14:sparkline>
            <x14:sparkline>
              <xm:f>'PERSONAL BUDGET'!C21:N21</xm:f>
              <xm:sqref>P21</xm:sqref>
            </x14:sparkline>
            <x14:sparkline>
              <xm:f>'PERSONAL BUDGET'!C22:N22</xm:f>
              <xm:sqref>P22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Productivity Plus</dc:creator>
  <cp:lastModifiedBy>Tribe Abilonge</cp:lastModifiedBy>
  <dcterms:created xsi:type="dcterms:W3CDTF">2018-06-21T11:23:21Z</dcterms:created>
  <dcterms:modified xsi:type="dcterms:W3CDTF">2020-09-15T11:05:17Z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Anumol@vidyatech.com</vt:lpwstr>
  </property>
  <property fmtid="{D5CDD505-2E9C-101B-9397-08002B2CF9AE}" pid="5" name="MSIP_Label_f42aa342-8706-4288-bd11-ebb85995028c_SetDate">
    <vt:lpwstr>2018-06-21T11:23:26.1269878Z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